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66925"/>
  <mc:AlternateContent xmlns:mc="http://schemas.openxmlformats.org/markup-compatibility/2006">
    <mc:Choice Requires="x15">
      <x15ac:absPath xmlns:x15ac="http://schemas.microsoft.com/office/spreadsheetml/2010/11/ac" url="\\MYCLOUDEX2ULTRA\Daten\Literatur\WEB-K3-Beispiele\"/>
    </mc:Choice>
  </mc:AlternateContent>
  <xr:revisionPtr revIDLastSave="0" documentId="13_ncr:1_{30CCB20A-2910-4725-8F96-3F83F3AD6A9C}" xr6:coauthVersionLast="47" xr6:coauthVersionMax="47" xr10:uidLastSave="{00000000-0000-0000-0000-000000000000}"/>
  <bookViews>
    <workbookView xWindow="-120" yWindow="-120" windowWidth="29040" windowHeight="15720" tabRatio="687" activeTab="1" xr2:uid="{8F80050F-A53A-4D0B-A087-BDA3F1615AD0}"/>
  </bookViews>
  <sheets>
    <sheet name="DPNK" sheetId="1" r:id="rId1"/>
    <sheet name="Bauhilfsgewerbe_25" sheetId="2" r:id="rId2"/>
    <sheet name="Bauindustrie_gewerbe_25" sheetId="27" r:id="rId3"/>
    <sheet name="Dachdecker_W_25" sheetId="12" r:id="rId4"/>
    <sheet name="Eisen_Metall_Gewerbe_25" sheetId="25" r:id="rId5"/>
    <sheet name="Spengler_25" sheetId="35" r:id="rId6"/>
    <sheet name="E_Industrie_21" sheetId="5" r:id="rId7"/>
    <sheet name="Gärtner_25" sheetId="29" r:id="rId8"/>
    <sheet name="Hafner_Platten_Fliesenl_25" sheetId="22" r:id="rId9"/>
    <sheet name="Handelsarbeiter_25" sheetId="24" r:id="rId10"/>
    <sheet name="Maler_25" sheetId="19" r:id="rId11"/>
    <sheet name="Reinigung_25" sheetId="13" r:id="rId12"/>
    <sheet name="Tischler_25" sheetId="20" r:id="rId13"/>
    <sheet name="Tapezierer_25" sheetId="28" r:id="rId14"/>
    <sheet name="Ziviltechniker_24" sheetId="30" r:id="rId15"/>
    <sheet name="Gew_DL_Angestellte_24" sheetId="16" r:id="rId16"/>
    <sheet name="VORLAGE2" sheetId="32" r:id="rId17"/>
    <sheet name="VORLAGE3" sheetId="33" r:id="rId18"/>
    <sheet name="Tabelle1" sheetId="34" r:id="rId19"/>
  </sheets>
  <externalReferences>
    <externalReference r:id="rId20"/>
  </externalReferences>
  <definedNames>
    <definedName name="AufzahlungsSTD" localSheetId="2">Bauindustrie_gewerbe_25!$A$50:$A$54</definedName>
    <definedName name="AufzahlungsSTD" localSheetId="3">Dachdecker_W_25!$A$50:$A$54</definedName>
    <definedName name="AufzahlungsSTD" localSheetId="6">E_Industrie_21!$A$50:$A$54</definedName>
    <definedName name="AufzahlungsSTD" localSheetId="4">Eisen_Metall_Gewerbe_25!$A$50:$A$54</definedName>
    <definedName name="AufzahlungsSTD" localSheetId="7">Gärtner_25!$A$50:$A$54</definedName>
    <definedName name="AufzahlungsSTD" localSheetId="15">Gew_DL_Angestellte_24!$A$50:$A$54</definedName>
    <definedName name="AufzahlungsSTD" localSheetId="8">Hafner_Platten_Fliesenl_25!$A$50:$A$54</definedName>
    <definedName name="AufzahlungsSTD" localSheetId="9">Handelsarbeiter_25!$A$50:$A$54</definedName>
    <definedName name="AufzahlungsSTD" localSheetId="10">Maler_25!$A$50:$A$54</definedName>
    <definedName name="AufzahlungsSTD" localSheetId="11">Reinigung_25!$A$50:$A$54</definedName>
    <definedName name="AufzahlungsSTD" localSheetId="5">Spengler_25!$A$50:$A$54</definedName>
    <definedName name="AufzahlungsSTD" localSheetId="13">Tapezierer_25!$A$50:$A$54</definedName>
    <definedName name="AufzahlungsSTD" localSheetId="12">Tischler_25!$A$50:$A$54</definedName>
    <definedName name="AufzahlungsSTD" localSheetId="16">VORLAGE2!$A$50:$A$54</definedName>
    <definedName name="AufzahlungsSTD" localSheetId="17">VORLAGE3!$A$50:$A$54</definedName>
    <definedName name="AufzahlungsSTD" localSheetId="14">Ziviltechniker_24!$A$50:$A$54</definedName>
    <definedName name="AufzahlungsStdEURO" localSheetId="2">Bauindustrie_gewerbe_25!$A$56:$A$60</definedName>
    <definedName name="AufzahlungsStdEURO" localSheetId="3">Dachdecker_W_25!$A$56:$A$60</definedName>
    <definedName name="AufzahlungsStdEURO" localSheetId="6">E_Industrie_21!$A$56:$A$60</definedName>
    <definedName name="AufzahlungsStdEURO" localSheetId="4">Eisen_Metall_Gewerbe_25!$A$56:$A$60</definedName>
    <definedName name="AufzahlungsStdEURO" localSheetId="7">Gärtner_25!$A$56:$A$60</definedName>
    <definedName name="AufzahlungsStdEURO" localSheetId="15">Gew_DL_Angestellte_24!$A$56:$A$60</definedName>
    <definedName name="AufzahlungsStdEURO" localSheetId="8">Hafner_Platten_Fliesenl_25!$A$56:$A$60</definedName>
    <definedName name="AufzahlungsStdEURO" localSheetId="9">Handelsarbeiter_25!$A$56:$A$60</definedName>
    <definedName name="AufzahlungsStdEURO" localSheetId="10">Maler_25!$A$56:$A$60</definedName>
    <definedName name="AufzahlungsStdEURO" localSheetId="11">Reinigung_25!$A$56:$A$60</definedName>
    <definedName name="AufzahlungsStdEURO" localSheetId="5">Spengler_25!$A$56:$A$60</definedName>
    <definedName name="AufzahlungsStdEURO" localSheetId="13">Tapezierer_25!$A$56:$A$60</definedName>
    <definedName name="AufzahlungsStdEURO" localSheetId="12">Tischler_25!$A$56:$A$60</definedName>
    <definedName name="AufzahlungsStdEURO" localSheetId="16">VORLAGE2!$A$56:$A$60</definedName>
    <definedName name="AufzahlungsStdEURO" localSheetId="17">VORLAGE3!$A$56:$A$60</definedName>
    <definedName name="AufzahlungsStdEURO" localSheetId="14">Ziviltechniker_24!$A$56:$A$60</definedName>
    <definedName name="DienstreiseSTD" localSheetId="2">Bauindustrie_gewerbe_25!$A$114:$A$116</definedName>
    <definedName name="DienstreiseSTD" localSheetId="3">Dachdecker_W_25!$A$114:$A$116</definedName>
    <definedName name="DienstreiseSTD" localSheetId="6">E_Industrie_21!$A$114:$A$116</definedName>
    <definedName name="DienstreiseSTD" localSheetId="4">Eisen_Metall_Gewerbe_25!$A$114:$A$116</definedName>
    <definedName name="DienstreiseSTD" localSheetId="7">Gärtner_25!$A$114:$A$116</definedName>
    <definedName name="DienstreiseSTD" localSheetId="15">Gew_DL_Angestellte_24!$A$114:$A$116</definedName>
    <definedName name="DienstreiseSTD" localSheetId="8">Hafner_Platten_Fliesenl_25!$A$114:$A$116</definedName>
    <definedName name="DienstreiseSTD" localSheetId="9">Handelsarbeiter_25!$A$114:$A$116</definedName>
    <definedName name="DienstreiseSTD" localSheetId="10">Maler_25!$A$114:$A$116</definedName>
    <definedName name="DienstreiseSTD" localSheetId="11">Reinigung_25!$A$114:$A$116</definedName>
    <definedName name="DienstreiseSTD" localSheetId="5">Spengler_25!$A$114:$A$116</definedName>
    <definedName name="DienstreiseSTD" localSheetId="13">Tapezierer_25!$A$114:$A$116</definedName>
    <definedName name="DienstreiseSTD" localSheetId="12">Tischler_25!$A$114:$A$116</definedName>
    <definedName name="DienstreiseSTD" localSheetId="16">VORLAGE2!$A$114:$A$116</definedName>
    <definedName name="DienstreiseSTD" localSheetId="17">VORLAGE3!$A$114:$A$116</definedName>
    <definedName name="DienstreiseSTD" localSheetId="14">Ziviltechniker_24!$A$114:$A$116</definedName>
    <definedName name="DienstreiseTAG" localSheetId="2">Bauindustrie_gewerbe_25!$A$100:$A$111</definedName>
    <definedName name="DienstreiseTAG" localSheetId="3">Dachdecker_W_25!$A$100:$A$111</definedName>
    <definedName name="DienstreiseTAG" localSheetId="6">E_Industrie_21!$A$100:$A$111</definedName>
    <definedName name="DienstreiseTAG" localSheetId="4">Eisen_Metall_Gewerbe_25!$A$100:$A$111</definedName>
    <definedName name="DienstreiseTAG" localSheetId="7">Gärtner_25!$A$100:$A$111</definedName>
    <definedName name="DienstreiseTAG" localSheetId="15">Gew_DL_Angestellte_24!$A$100:$A$111</definedName>
    <definedName name="DienstreiseTAG" localSheetId="8">Hafner_Platten_Fliesenl_25!$A$100:$A$111</definedName>
    <definedName name="DienstreiseTAG" localSheetId="9">Handelsarbeiter_25!$A$100:$A$111</definedName>
    <definedName name="DienstreiseTAG" localSheetId="10">Maler_25!$A$100:$A$111</definedName>
    <definedName name="DienstreiseTAG" localSheetId="11">Reinigung_25!$A$100:$A$111</definedName>
    <definedName name="DienstreiseTAG" localSheetId="5">Spengler_25!$A$100:$A$111</definedName>
    <definedName name="DienstreiseTAG" localSheetId="13">Tapezierer_25!$A$100:$A$111</definedName>
    <definedName name="DienstreiseTAG" localSheetId="12">Tischler_25!$A$100:$A$111</definedName>
    <definedName name="DienstreiseTAG" localSheetId="16">VORLAGE2!$A$100:$A$111</definedName>
    <definedName name="DienstreiseTAG" localSheetId="17">VORLAGE3!$A$100:$A$111</definedName>
    <definedName name="DienstreiseTAG" localSheetId="14">Ziviltechniker_24!$A$100:$A$111</definedName>
    <definedName name="DienstreiseWOCHE" localSheetId="2">Bauindustrie_gewerbe_25!$A$119:$A$124</definedName>
    <definedName name="DienstreiseWOCHE" localSheetId="3">Dachdecker_W_25!$A$119:$A$124</definedName>
    <definedName name="DienstreiseWOCHE" localSheetId="6">E_Industrie_21!$A$119:$A$124</definedName>
    <definedName name="DienstreiseWOCHE" localSheetId="4">Eisen_Metall_Gewerbe_25!$A$119:$A$124</definedName>
    <definedName name="DienstreiseWOCHE" localSheetId="7">Gärtner_25!$A$119:$A$124</definedName>
    <definedName name="DienstreiseWOCHE" localSheetId="15">Gew_DL_Angestellte_24!$A$119:$A$124</definedName>
    <definedName name="DienstreiseWOCHE" localSheetId="8">Hafner_Platten_Fliesenl_25!$A$119:$A$124</definedName>
    <definedName name="DienstreiseWOCHE" localSheetId="9">Handelsarbeiter_25!$A$119:$A$124</definedName>
    <definedName name="DienstreiseWOCHE" localSheetId="10">Maler_25!$A$119:$A$124</definedName>
    <definedName name="DienstreiseWOCHE" localSheetId="11">Reinigung_25!$A$119:$A$124</definedName>
    <definedName name="DienstreiseWOCHE" localSheetId="5">Spengler_25!$A$119:$A$124</definedName>
    <definedName name="DienstreiseWOCHE" localSheetId="13">Tapezierer_25!$A$119:$A$124</definedName>
    <definedName name="DienstreiseWOCHE" localSheetId="12">Tischler_25!$A$119:$A$124</definedName>
    <definedName name="DienstreiseWOCHE" localSheetId="16">VORLAGE2!$A$119:$A$124</definedName>
    <definedName name="DienstreiseWOCHE" localSheetId="17">VORLAGE3!$A$119:$A$124</definedName>
    <definedName name="DienstreiseWOCHE" localSheetId="14">Ziviltechniker_24!$A$119:$A$124</definedName>
    <definedName name="ErschwernisZul" localSheetId="2">Bauindustrie_gewerbe_25!$A$68:$A$94</definedName>
    <definedName name="ErschwernisZul" localSheetId="3">Dachdecker_W_25!$A$68:$A$94</definedName>
    <definedName name="ErschwernisZul" localSheetId="6">E_Industrie_21!$A$68:$A$94</definedName>
    <definedName name="ErschwernisZul" localSheetId="4">Eisen_Metall_Gewerbe_25!$A$68:$A$94</definedName>
    <definedName name="ErschwernisZul" localSheetId="7">Gärtner_25!$A$68:$A$94</definedName>
    <definedName name="ErschwernisZul" localSheetId="15">Gew_DL_Angestellte_24!$A$68:$A$94</definedName>
    <definedName name="ErschwernisZul" localSheetId="8">Hafner_Platten_Fliesenl_25!$A$68:$A$94</definedName>
    <definedName name="ErschwernisZul" localSheetId="9">Handelsarbeiter_25!$A$68:$A$94</definedName>
    <definedName name="ErschwernisZul" localSheetId="10">Maler_25!$A$68:$A$94</definedName>
    <definedName name="ErschwernisZul" localSheetId="11">Reinigung_25!$A$68:$A$94</definedName>
    <definedName name="ErschwernisZul" localSheetId="5">Spengler_25!$A$68:$A$94</definedName>
    <definedName name="ErschwernisZul" localSheetId="13">Tapezierer_25!$A$68:$A$94</definedName>
    <definedName name="ErschwernisZul" localSheetId="12">Tischler_25!$A$68:$A$94</definedName>
    <definedName name="ErschwernisZul" localSheetId="16">VORLAGE2!$A$68:$A$94</definedName>
    <definedName name="ErschwernisZul" localSheetId="17">VORLAGE3!$A$68:$A$94</definedName>
    <definedName name="ErschwernisZul" localSheetId="14">Ziviltechniker_24!$A$68:$A$94</definedName>
    <definedName name="K2GZWerte">'[1]K2 2020'!$H$21:$H$26</definedName>
    <definedName name="KVBezeichnung" localSheetId="2">Bauindustrie_gewerbe_25!$A$7:$A$33</definedName>
    <definedName name="KVBezeichnung" localSheetId="3">Dachdecker_W_25!$A$7:$A$33</definedName>
    <definedName name="KVBezeichnung" localSheetId="6">E_Industrie_21!$A$7:$A$33</definedName>
    <definedName name="KVBezeichnung" localSheetId="4">Eisen_Metall_Gewerbe_25!$A$7:$A$33</definedName>
    <definedName name="KVBezeichnung" localSheetId="7">Gärtner_25!$A$7:$A$33</definedName>
    <definedName name="KVBezeichnung" localSheetId="15">Gew_DL_Angestellte_24!$A$7:$A$33</definedName>
    <definedName name="KVBezeichnung" localSheetId="8">Hafner_Platten_Fliesenl_25!$A$7:$A$33</definedName>
    <definedName name="KVBezeichnung" localSheetId="9">Handelsarbeiter_25!$A$7:$A$33</definedName>
    <definedName name="KVBezeichnung" localSheetId="10">Maler_25!$A$7:$A$33</definedName>
    <definedName name="KVBezeichnung" localSheetId="11">Reinigung_25!$A$7:$A$33</definedName>
    <definedName name="KVBezeichnung" localSheetId="5">Spengler_25!$A$7:$A$33</definedName>
    <definedName name="KVBezeichnung" localSheetId="13">Tapezierer_25!$A$8:$A$33</definedName>
    <definedName name="KVBezeichnung" localSheetId="12">Tischler_25!$A$7:$A$33</definedName>
    <definedName name="KVBezeichnung" localSheetId="16">VORLAGE2!$A$7:$A$33</definedName>
    <definedName name="KVBezeichnung" localSheetId="17">VORLAGE3!$A$7:$A$33</definedName>
    <definedName name="KVBezeichnung" localSheetId="14">Ziviltechniker_24!$A$7:$A$33</definedName>
    <definedName name="MehrarbeitsStd" localSheetId="2">Bauindustrie_gewerbe_25!$A$39:$A$48</definedName>
    <definedName name="MehrarbeitsStd" localSheetId="3">Dachdecker_W_25!$A$39:$A$48</definedName>
    <definedName name="MehrarbeitsStd" localSheetId="6">E_Industrie_21!$A$39:$A$48</definedName>
    <definedName name="MehrarbeitsStd" localSheetId="4">Eisen_Metall_Gewerbe_25!$A$39:$A$48</definedName>
    <definedName name="MehrarbeitsStd" localSheetId="7">Gärtner_25!$A$39:$A$48</definedName>
    <definedName name="MehrarbeitsStd" localSheetId="15">Gew_DL_Angestellte_24!$A$39:$A$48</definedName>
    <definedName name="MehrarbeitsStd" localSheetId="8">Hafner_Platten_Fliesenl_25!$A$39:$A$48</definedName>
    <definedName name="MehrarbeitsStd" localSheetId="9">Handelsarbeiter_25!$A$39:$A$48</definedName>
    <definedName name="MehrarbeitsStd" localSheetId="10">Maler_25!$A$39:$A$48</definedName>
    <definedName name="MehrarbeitsStd" localSheetId="11">Reinigung_25!$A$39:$A$48</definedName>
    <definedName name="MehrarbeitsStd" localSheetId="5">Spengler_25!$A$39:$A$48</definedName>
    <definedName name="MehrarbeitsStd" localSheetId="13">Tapezierer_25!$A$39:$A$48</definedName>
    <definedName name="MehrarbeitsStd" localSheetId="12">Tischler_25!$A$39:$A$48</definedName>
    <definedName name="MehrarbeitsStd" localSheetId="16">VORLAGE2!$A$39:$A$48</definedName>
    <definedName name="MehrarbeitsStd" localSheetId="17">VORLAGE3!$A$39:$A$48</definedName>
    <definedName name="MehrarbeitsStd" localSheetId="14">Ziviltechniker_24!$A$39:$A$48</definedName>
    <definedName name="UmlagenK3spalteA">[1]Projekt!$A$240:$A$244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6" i="35" l="1"/>
  <c r="C146" i="35"/>
  <c r="A146" i="35"/>
  <c r="C145" i="35"/>
  <c r="A145" i="35"/>
  <c r="C144" i="35"/>
  <c r="A144" i="35"/>
  <c r="C143" i="35"/>
  <c r="A143" i="35"/>
  <c r="C142" i="35"/>
  <c r="A142" i="35"/>
  <c r="C141" i="35"/>
  <c r="A141" i="35"/>
  <c r="C140" i="35"/>
  <c r="C147" i="35" s="1"/>
  <c r="A140" i="35"/>
  <c r="C139" i="35"/>
  <c r="A139" i="35"/>
  <c r="C138" i="35"/>
  <c r="A138" i="35"/>
  <c r="C137" i="35"/>
  <c r="A137" i="35"/>
  <c r="C136" i="35"/>
  <c r="A136" i="35"/>
  <c r="C135" i="35"/>
  <c r="A135" i="35"/>
  <c r="C134" i="35"/>
  <c r="A134" i="35"/>
  <c r="B130" i="35"/>
  <c r="D130" i="35" s="1"/>
  <c r="D124" i="35"/>
  <c r="D123" i="35"/>
  <c r="D122" i="35"/>
  <c r="D121" i="35"/>
  <c r="D120" i="35"/>
  <c r="D119" i="35"/>
  <c r="D116" i="35"/>
  <c r="D115" i="35"/>
  <c r="D114" i="35"/>
  <c r="D110" i="35"/>
  <c r="D109" i="35"/>
  <c r="E108" i="35"/>
  <c r="D108" i="35"/>
  <c r="D107" i="35"/>
  <c r="D106" i="35"/>
  <c r="D105" i="35"/>
  <c r="D104" i="35"/>
  <c r="D103" i="35"/>
  <c r="D102" i="35"/>
  <c r="D101" i="35"/>
  <c r="D100" i="35"/>
  <c r="D97" i="35"/>
  <c r="B97" i="35"/>
  <c r="D94" i="35"/>
  <c r="D93" i="35"/>
  <c r="D92" i="35"/>
  <c r="D91" i="35"/>
  <c r="D90" i="35"/>
  <c r="D89" i="35"/>
  <c r="D88" i="35"/>
  <c r="D87" i="35"/>
  <c r="D86" i="35"/>
  <c r="D85" i="35"/>
  <c r="D84" i="35"/>
  <c r="D83" i="35"/>
  <c r="D82" i="35"/>
  <c r="D81" i="35"/>
  <c r="D80" i="35"/>
  <c r="D79" i="35"/>
  <c r="D78" i="35"/>
  <c r="D77" i="35"/>
  <c r="D76" i="35"/>
  <c r="D75" i="35"/>
  <c r="D74" i="35"/>
  <c r="D73" i="35"/>
  <c r="D72" i="35"/>
  <c r="D71" i="35"/>
  <c r="D70" i="35"/>
  <c r="D69" i="35"/>
  <c r="D68" i="35"/>
  <c r="D37" i="35"/>
  <c r="F32" i="35"/>
  <c r="D32" i="35"/>
  <c r="D31" i="35"/>
  <c r="F31" i="35" s="1"/>
  <c r="F30" i="35"/>
  <c r="D30" i="35"/>
  <c r="D29" i="35"/>
  <c r="F29" i="35" s="1"/>
  <c r="F28" i="35"/>
  <c r="D28" i="35"/>
  <c r="D27" i="35"/>
  <c r="F27" i="35" s="1"/>
  <c r="F26" i="35"/>
  <c r="D26" i="35"/>
  <c r="D25" i="35"/>
  <c r="F25" i="35" s="1"/>
  <c r="F24" i="35"/>
  <c r="D24" i="35"/>
  <c r="D23" i="35"/>
  <c r="F23" i="35" s="1"/>
  <c r="F22" i="35"/>
  <c r="D22" i="35"/>
  <c r="D21" i="35"/>
  <c r="F21" i="35" s="1"/>
  <c r="F20" i="35"/>
  <c r="D20" i="35"/>
  <c r="D19" i="35"/>
  <c r="F19" i="35" s="1"/>
  <c r="F18" i="35"/>
  <c r="D18" i="35"/>
  <c r="D17" i="35"/>
  <c r="F17" i="35" s="1"/>
  <c r="F16" i="35"/>
  <c r="D16" i="35"/>
  <c r="D15" i="35"/>
  <c r="F15" i="35" s="1"/>
  <c r="F14" i="35"/>
  <c r="D14" i="35"/>
  <c r="D13" i="35"/>
  <c r="F13" i="35" s="1"/>
  <c r="F12" i="35"/>
  <c r="D12" i="35"/>
  <c r="D11" i="35"/>
  <c r="F11" i="35" s="1"/>
  <c r="F10" i="35"/>
  <c r="D10" i="35"/>
  <c r="D9" i="35"/>
  <c r="F9" i="35" s="1"/>
  <c r="F8" i="35"/>
  <c r="D8" i="35"/>
  <c r="D7" i="35"/>
  <c r="F7" i="35" s="1"/>
  <c r="G5" i="35"/>
  <c r="G4" i="35"/>
  <c r="G3" i="35"/>
  <c r="E2" i="35"/>
  <c r="J1" i="35"/>
  <c r="B2" i="35" s="1"/>
  <c r="A2" i="35" l="1"/>
  <c r="G2" i="35"/>
  <c r="D4" i="16"/>
  <c r="E156" i="33" l="1"/>
  <c r="C146" i="33"/>
  <c r="A146" i="33"/>
  <c r="C145" i="33"/>
  <c r="A145" i="33"/>
  <c r="C144" i="33"/>
  <c r="A144" i="33"/>
  <c r="C143" i="33"/>
  <c r="A143" i="33"/>
  <c r="C142" i="33"/>
  <c r="A142" i="33"/>
  <c r="C141" i="33"/>
  <c r="A141" i="33"/>
  <c r="C140" i="33"/>
  <c r="A140" i="33"/>
  <c r="C139" i="33"/>
  <c r="A139" i="33"/>
  <c r="C138" i="33"/>
  <c r="A138" i="33"/>
  <c r="C137" i="33"/>
  <c r="A137" i="33"/>
  <c r="C136" i="33"/>
  <c r="A136" i="33"/>
  <c r="C135" i="33"/>
  <c r="A135" i="33"/>
  <c r="C134" i="33"/>
  <c r="A134" i="33"/>
  <c r="B130" i="33"/>
  <c r="D130" i="33" s="1"/>
  <c r="D124" i="33"/>
  <c r="D123" i="33"/>
  <c r="D122" i="33"/>
  <c r="D121" i="33"/>
  <c r="D120" i="33"/>
  <c r="D119" i="33"/>
  <c r="D116" i="33"/>
  <c r="D115" i="33"/>
  <c r="D114" i="33"/>
  <c r="D110" i="33"/>
  <c r="D109" i="33"/>
  <c r="D108" i="33"/>
  <c r="D107" i="33"/>
  <c r="D106" i="33"/>
  <c r="D105" i="33"/>
  <c r="D104" i="33"/>
  <c r="D103" i="33"/>
  <c r="D102" i="33"/>
  <c r="D101" i="33"/>
  <c r="D100" i="33"/>
  <c r="D97" i="33"/>
  <c r="B97" i="33"/>
  <c r="E108" i="33" s="1"/>
  <c r="D94" i="33"/>
  <c r="D93" i="33"/>
  <c r="D92" i="33"/>
  <c r="D91" i="33"/>
  <c r="D90" i="33"/>
  <c r="D89" i="33"/>
  <c r="D88" i="33"/>
  <c r="D87" i="33"/>
  <c r="D86" i="33"/>
  <c r="D85" i="33"/>
  <c r="D84" i="33"/>
  <c r="D83" i="33"/>
  <c r="D82" i="33"/>
  <c r="D81" i="33"/>
  <c r="D80" i="33"/>
  <c r="D79" i="33"/>
  <c r="D78" i="33"/>
  <c r="D77" i="33"/>
  <c r="D76" i="33"/>
  <c r="D75" i="33"/>
  <c r="D74" i="33"/>
  <c r="D73" i="33"/>
  <c r="D72" i="33"/>
  <c r="D71" i="33"/>
  <c r="D70" i="33"/>
  <c r="D69" i="33"/>
  <c r="D68" i="33"/>
  <c r="D37" i="33"/>
  <c r="D32" i="33"/>
  <c r="F32" i="33" s="1"/>
  <c r="D31" i="33"/>
  <c r="F31" i="33" s="1"/>
  <c r="D30" i="33"/>
  <c r="F30" i="33" s="1"/>
  <c r="F29" i="33"/>
  <c r="D29" i="33"/>
  <c r="D28" i="33"/>
  <c r="F28" i="33" s="1"/>
  <c r="D27" i="33"/>
  <c r="F27" i="33" s="1"/>
  <c r="D26" i="33"/>
  <c r="F26" i="33" s="1"/>
  <c r="F25" i="33"/>
  <c r="D25" i="33"/>
  <c r="D24" i="33"/>
  <c r="F24" i="33" s="1"/>
  <c r="D23" i="33"/>
  <c r="F23" i="33" s="1"/>
  <c r="D22" i="33"/>
  <c r="F22" i="33" s="1"/>
  <c r="D21" i="33"/>
  <c r="F21" i="33" s="1"/>
  <c r="D20" i="33"/>
  <c r="F20" i="33" s="1"/>
  <c r="D19" i="33"/>
  <c r="F19" i="33" s="1"/>
  <c r="D18" i="33"/>
  <c r="F18" i="33" s="1"/>
  <c r="F17" i="33"/>
  <c r="D17" i="33"/>
  <c r="D16" i="33"/>
  <c r="F16" i="33" s="1"/>
  <c r="D15" i="33"/>
  <c r="F15" i="33" s="1"/>
  <c r="D14" i="33"/>
  <c r="F14" i="33" s="1"/>
  <c r="F13" i="33"/>
  <c r="D13" i="33"/>
  <c r="D12" i="33"/>
  <c r="F12" i="33" s="1"/>
  <c r="D11" i="33"/>
  <c r="F11" i="33" s="1"/>
  <c r="D10" i="33"/>
  <c r="F10" i="33" s="1"/>
  <c r="D9" i="33"/>
  <c r="F9" i="33" s="1"/>
  <c r="D8" i="33"/>
  <c r="F8" i="33" s="1"/>
  <c r="D7" i="33"/>
  <c r="F7" i="33" s="1"/>
  <c r="G5" i="33"/>
  <c r="G4" i="33"/>
  <c r="G3" i="33"/>
  <c r="E2" i="33"/>
  <c r="E64" i="1" s="1"/>
  <c r="J1" i="33"/>
  <c r="B2" i="33" s="1"/>
  <c r="E156" i="32"/>
  <c r="C146" i="32"/>
  <c r="A146" i="32"/>
  <c r="C145" i="32"/>
  <c r="A145" i="32"/>
  <c r="C144" i="32"/>
  <c r="A144" i="32"/>
  <c r="C143" i="32"/>
  <c r="A143" i="32"/>
  <c r="C142" i="32"/>
  <c r="A142" i="32"/>
  <c r="C141" i="32"/>
  <c r="A141" i="32"/>
  <c r="C140" i="32"/>
  <c r="A140" i="32"/>
  <c r="C139" i="32"/>
  <c r="A139" i="32"/>
  <c r="C138" i="32"/>
  <c r="A138" i="32"/>
  <c r="C137" i="32"/>
  <c r="A137" i="32"/>
  <c r="C136" i="32"/>
  <c r="A136" i="32"/>
  <c r="C135" i="32"/>
  <c r="A135" i="32"/>
  <c r="C134" i="32"/>
  <c r="A134" i="32"/>
  <c r="B130" i="32"/>
  <c r="D130" i="32" s="1"/>
  <c r="D124" i="32"/>
  <c r="D123" i="32"/>
  <c r="D122" i="32"/>
  <c r="D121" i="32"/>
  <c r="D120" i="32"/>
  <c r="D119" i="32"/>
  <c r="D116" i="32"/>
  <c r="D115" i="32"/>
  <c r="D114" i="32"/>
  <c r="D110" i="32"/>
  <c r="D109" i="32"/>
  <c r="D108" i="32"/>
  <c r="D107" i="32"/>
  <c r="D106" i="32"/>
  <c r="D105" i="32"/>
  <c r="D104" i="32"/>
  <c r="D103" i="32"/>
  <c r="D102" i="32"/>
  <c r="D101" i="32"/>
  <c r="D100" i="32"/>
  <c r="D97" i="32"/>
  <c r="B97" i="32"/>
  <c r="E108" i="32" s="1"/>
  <c r="D94" i="32"/>
  <c r="D93" i="32"/>
  <c r="D92" i="32"/>
  <c r="D91" i="32"/>
  <c r="D90" i="32"/>
  <c r="D89" i="32"/>
  <c r="D88" i="32"/>
  <c r="D87" i="32"/>
  <c r="D86" i="32"/>
  <c r="D85" i="32"/>
  <c r="D84" i="32"/>
  <c r="D83" i="32"/>
  <c r="D82" i="32"/>
  <c r="D81" i="32"/>
  <c r="D80" i="32"/>
  <c r="D79" i="32"/>
  <c r="D78" i="32"/>
  <c r="D77" i="32"/>
  <c r="D76" i="32"/>
  <c r="D75" i="32"/>
  <c r="D74" i="32"/>
  <c r="D73" i="32"/>
  <c r="D72" i="32"/>
  <c r="D71" i="32"/>
  <c r="D70" i="32"/>
  <c r="D69" i="32"/>
  <c r="D68" i="32"/>
  <c r="D37" i="32"/>
  <c r="D32" i="32"/>
  <c r="F32" i="32" s="1"/>
  <c r="D31" i="32"/>
  <c r="F31" i="32" s="1"/>
  <c r="D30" i="32"/>
  <c r="F30" i="32" s="1"/>
  <c r="F29" i="32"/>
  <c r="D29" i="32"/>
  <c r="D28" i="32"/>
  <c r="F28" i="32" s="1"/>
  <c r="D27" i="32"/>
  <c r="F27" i="32" s="1"/>
  <c r="D26" i="32"/>
  <c r="F26" i="32" s="1"/>
  <c r="D25" i="32"/>
  <c r="F25" i="32" s="1"/>
  <c r="D24" i="32"/>
  <c r="F24" i="32" s="1"/>
  <c r="D23" i="32"/>
  <c r="F23" i="32" s="1"/>
  <c r="F22" i="32"/>
  <c r="D22" i="32"/>
  <c r="D21" i="32"/>
  <c r="F21" i="32" s="1"/>
  <c r="F20" i="32"/>
  <c r="D20" i="32"/>
  <c r="D19" i="32"/>
  <c r="F19" i="32" s="1"/>
  <c r="D18" i="32"/>
  <c r="F18" i="32" s="1"/>
  <c r="D17" i="32"/>
  <c r="F17" i="32" s="1"/>
  <c r="D16" i="32"/>
  <c r="F16" i="32" s="1"/>
  <c r="D15" i="32"/>
  <c r="F15" i="32" s="1"/>
  <c r="D14" i="32"/>
  <c r="F14" i="32" s="1"/>
  <c r="F13" i="32"/>
  <c r="D13" i="32"/>
  <c r="D12" i="32"/>
  <c r="F12" i="32" s="1"/>
  <c r="D11" i="32"/>
  <c r="F11" i="32" s="1"/>
  <c r="D10" i="32"/>
  <c r="F10" i="32" s="1"/>
  <c r="D9" i="32"/>
  <c r="F9" i="32" s="1"/>
  <c r="D8" i="32"/>
  <c r="F8" i="32" s="1"/>
  <c r="D7" i="32"/>
  <c r="F7" i="32" s="1"/>
  <c r="G5" i="32"/>
  <c r="G4" i="32"/>
  <c r="G3" i="32"/>
  <c r="E2" i="32"/>
  <c r="J1" i="32"/>
  <c r="B2" i="32" s="1"/>
  <c r="C147" i="32" l="1"/>
  <c r="C147" i="33"/>
  <c r="G2" i="33"/>
  <c r="A2" i="33"/>
  <c r="G2" i="32"/>
  <c r="A2" i="32"/>
  <c r="D37" i="2"/>
  <c r="D37" i="27"/>
  <c r="D37" i="12"/>
  <c r="D37" i="25"/>
  <c r="D37" i="5"/>
  <c r="D37" i="29"/>
  <c r="D37" i="22"/>
  <c r="D37" i="24"/>
  <c r="D37" i="19"/>
  <c r="D37" i="13"/>
  <c r="D37" i="20"/>
  <c r="D37" i="28"/>
  <c r="D37" i="30"/>
  <c r="D37" i="16"/>
  <c r="G5" i="27"/>
  <c r="G5" i="12"/>
  <c r="G5" i="25"/>
  <c r="G5" i="5"/>
  <c r="G5" i="29"/>
  <c r="G5" i="22"/>
  <c r="G5" i="24"/>
  <c r="G5" i="19"/>
  <c r="G5" i="13"/>
  <c r="G5" i="20"/>
  <c r="G5" i="28"/>
  <c r="G5" i="30"/>
  <c r="G5" i="16"/>
  <c r="G5" i="2"/>
  <c r="E156" i="30" l="1"/>
  <c r="C146" i="30"/>
  <c r="A146" i="30"/>
  <c r="C145" i="30"/>
  <c r="A145" i="30"/>
  <c r="C144" i="30"/>
  <c r="A144" i="30"/>
  <c r="C143" i="30"/>
  <c r="A143" i="30"/>
  <c r="C142" i="30"/>
  <c r="A142" i="30"/>
  <c r="C141" i="30"/>
  <c r="A141" i="30"/>
  <c r="C140" i="30"/>
  <c r="A140" i="30"/>
  <c r="C139" i="30"/>
  <c r="A139" i="30"/>
  <c r="C138" i="30"/>
  <c r="A138" i="30"/>
  <c r="C137" i="30"/>
  <c r="A137" i="30"/>
  <c r="C136" i="30"/>
  <c r="A136" i="30"/>
  <c r="C135" i="30"/>
  <c r="A135" i="30"/>
  <c r="C134" i="30"/>
  <c r="A134" i="30"/>
  <c r="B130" i="30"/>
  <c r="D130" i="30" s="1"/>
  <c r="D124" i="30"/>
  <c r="D123" i="30"/>
  <c r="D122" i="30"/>
  <c r="D121" i="30"/>
  <c r="D120" i="30"/>
  <c r="D119" i="30"/>
  <c r="D116" i="30"/>
  <c r="D115" i="30"/>
  <c r="D114" i="30"/>
  <c r="D110" i="30"/>
  <c r="D109" i="30"/>
  <c r="D108" i="30"/>
  <c r="D107" i="30"/>
  <c r="D106" i="30"/>
  <c r="D105" i="30"/>
  <c r="D104" i="30"/>
  <c r="D103" i="30"/>
  <c r="D102" i="30"/>
  <c r="D101" i="30"/>
  <c r="D100" i="30"/>
  <c r="D97" i="30"/>
  <c r="B97" i="30"/>
  <c r="E108" i="30" s="1"/>
  <c r="D94" i="30"/>
  <c r="D93" i="30"/>
  <c r="D92" i="30"/>
  <c r="D91" i="30"/>
  <c r="D90" i="30"/>
  <c r="D89" i="30"/>
  <c r="D88" i="30"/>
  <c r="D87" i="30"/>
  <c r="D86" i="30"/>
  <c r="D85" i="30"/>
  <c r="D84" i="30"/>
  <c r="D83" i="30"/>
  <c r="D82" i="30"/>
  <c r="D81" i="30"/>
  <c r="D80" i="30"/>
  <c r="D79" i="30"/>
  <c r="D78" i="30"/>
  <c r="D77" i="30"/>
  <c r="D76" i="30"/>
  <c r="D75" i="30"/>
  <c r="D74" i="30"/>
  <c r="D73" i="30"/>
  <c r="D72" i="30"/>
  <c r="D71" i="30"/>
  <c r="D70" i="30"/>
  <c r="D69" i="30"/>
  <c r="D68" i="30"/>
  <c r="D32" i="30"/>
  <c r="F32" i="30" s="1"/>
  <c r="D31" i="30"/>
  <c r="F31" i="30" s="1"/>
  <c r="D30" i="30"/>
  <c r="F30" i="30" s="1"/>
  <c r="D29" i="30"/>
  <c r="F29" i="30" s="1"/>
  <c r="D28" i="30"/>
  <c r="F28" i="30" s="1"/>
  <c r="D27" i="30"/>
  <c r="F27" i="30" s="1"/>
  <c r="D26" i="30"/>
  <c r="F26" i="30" s="1"/>
  <c r="D25" i="30"/>
  <c r="F25" i="30" s="1"/>
  <c r="D24" i="30"/>
  <c r="F24" i="30" s="1"/>
  <c r="D23" i="30"/>
  <c r="F23" i="30" s="1"/>
  <c r="D22" i="30"/>
  <c r="F22" i="30" s="1"/>
  <c r="D21" i="30"/>
  <c r="F21" i="30" s="1"/>
  <c r="D20" i="30"/>
  <c r="F20" i="30" s="1"/>
  <c r="D19" i="30"/>
  <c r="F19" i="30" s="1"/>
  <c r="D18" i="30"/>
  <c r="F18" i="30" s="1"/>
  <c r="D17" i="30"/>
  <c r="F17" i="30" s="1"/>
  <c r="D16" i="30"/>
  <c r="F16" i="30" s="1"/>
  <c r="D15" i="30"/>
  <c r="F15" i="30" s="1"/>
  <c r="D14" i="30"/>
  <c r="F14" i="30" s="1"/>
  <c r="D13" i="30"/>
  <c r="F13" i="30" s="1"/>
  <c r="D12" i="30"/>
  <c r="F12" i="30" s="1"/>
  <c r="D11" i="30"/>
  <c r="F11" i="30" s="1"/>
  <c r="D10" i="30"/>
  <c r="F10" i="30" s="1"/>
  <c r="D9" i="30"/>
  <c r="F9" i="30" s="1"/>
  <c r="D8" i="30"/>
  <c r="F8" i="30" s="1"/>
  <c r="D7" i="30"/>
  <c r="F7" i="30" s="1"/>
  <c r="G4" i="30"/>
  <c r="G3" i="30"/>
  <c r="E2" i="30"/>
  <c r="J1" i="30"/>
  <c r="B2" i="30" s="1"/>
  <c r="C147" i="30" l="1"/>
  <c r="A2" i="30"/>
  <c r="G2" i="30"/>
  <c r="D97" i="27"/>
  <c r="D97" i="12"/>
  <c r="D97" i="25"/>
  <c r="D97" i="5"/>
  <c r="D97" i="29"/>
  <c r="D97" i="22"/>
  <c r="D97" i="24"/>
  <c r="D97" i="19"/>
  <c r="D97" i="13"/>
  <c r="D97" i="20"/>
  <c r="D97" i="28"/>
  <c r="D97" i="16"/>
  <c r="D97" i="2"/>
  <c r="B97" i="27"/>
  <c r="E108" i="27" s="1"/>
  <c r="B97" i="12"/>
  <c r="E108" i="12" s="1"/>
  <c r="B97" i="25"/>
  <c r="E108" i="25" s="1"/>
  <c r="B97" i="5"/>
  <c r="E108" i="5" s="1"/>
  <c r="B97" i="29"/>
  <c r="E108" i="29" s="1"/>
  <c r="B97" i="22"/>
  <c r="E108" i="22" s="1"/>
  <c r="B97" i="24"/>
  <c r="E108" i="24" s="1"/>
  <c r="B97" i="19"/>
  <c r="E108" i="19" s="1"/>
  <c r="B97" i="13"/>
  <c r="E108" i="13" s="1"/>
  <c r="B97" i="20"/>
  <c r="E108" i="20" s="1"/>
  <c r="B97" i="28"/>
  <c r="E108" i="28" s="1"/>
  <c r="B97" i="16"/>
  <c r="E108" i="16" s="1"/>
  <c r="B97" i="2"/>
  <c r="E108" i="2" s="1"/>
  <c r="A2" i="1"/>
  <c r="E156" i="29" l="1"/>
  <c r="C146" i="29"/>
  <c r="A146" i="29"/>
  <c r="C145" i="29"/>
  <c r="A145" i="29"/>
  <c r="C144" i="29"/>
  <c r="A144" i="29"/>
  <c r="C143" i="29"/>
  <c r="A143" i="29"/>
  <c r="C142" i="29"/>
  <c r="A142" i="29"/>
  <c r="C141" i="29"/>
  <c r="A141" i="29"/>
  <c r="C140" i="29"/>
  <c r="A140" i="29"/>
  <c r="C139" i="29"/>
  <c r="A139" i="29"/>
  <c r="C138" i="29"/>
  <c r="A138" i="29"/>
  <c r="C137" i="29"/>
  <c r="A137" i="29"/>
  <c r="C136" i="29"/>
  <c r="A136" i="29"/>
  <c r="C135" i="29"/>
  <c r="A135" i="29"/>
  <c r="C134" i="29"/>
  <c r="A134" i="29"/>
  <c r="B130" i="29"/>
  <c r="D124" i="29"/>
  <c r="D123" i="29"/>
  <c r="D122" i="29"/>
  <c r="D121" i="29"/>
  <c r="D120" i="29"/>
  <c r="D119" i="29"/>
  <c r="D116" i="29"/>
  <c r="D115" i="29"/>
  <c r="D114" i="29"/>
  <c r="D110" i="29"/>
  <c r="D109" i="29"/>
  <c r="D108" i="29"/>
  <c r="D107" i="29"/>
  <c r="D106" i="29"/>
  <c r="D105" i="29"/>
  <c r="D104" i="29"/>
  <c r="D103" i="29"/>
  <c r="D102" i="29"/>
  <c r="D101" i="29"/>
  <c r="D100" i="29"/>
  <c r="D94" i="29"/>
  <c r="D93" i="29"/>
  <c r="D92" i="29"/>
  <c r="D91" i="29"/>
  <c r="D90" i="29"/>
  <c r="D89" i="29"/>
  <c r="D88" i="29"/>
  <c r="D87" i="29"/>
  <c r="D86" i="29"/>
  <c r="D85" i="29"/>
  <c r="D84" i="29"/>
  <c r="D83" i="29"/>
  <c r="D82" i="29"/>
  <c r="D81" i="29"/>
  <c r="D80" i="29"/>
  <c r="D79" i="29"/>
  <c r="D78" i="29"/>
  <c r="D77" i="29"/>
  <c r="D76" i="29"/>
  <c r="D75" i="29"/>
  <c r="D74" i="29"/>
  <c r="D73" i="29"/>
  <c r="D72" i="29"/>
  <c r="D71" i="29"/>
  <c r="D70" i="29"/>
  <c r="D69" i="29"/>
  <c r="D68" i="29"/>
  <c r="D32" i="29"/>
  <c r="F32" i="29" s="1"/>
  <c r="D31" i="29"/>
  <c r="F31" i="29" s="1"/>
  <c r="D30" i="29"/>
  <c r="F30" i="29" s="1"/>
  <c r="D29" i="29"/>
  <c r="F29" i="29" s="1"/>
  <c r="D28" i="29"/>
  <c r="F28" i="29" s="1"/>
  <c r="D27" i="29"/>
  <c r="F27" i="29" s="1"/>
  <c r="D26" i="29"/>
  <c r="F26" i="29" s="1"/>
  <c r="D25" i="29"/>
  <c r="F25" i="29" s="1"/>
  <c r="D24" i="29"/>
  <c r="F24" i="29" s="1"/>
  <c r="D23" i="29"/>
  <c r="F23" i="29" s="1"/>
  <c r="D22" i="29"/>
  <c r="F22" i="29" s="1"/>
  <c r="D21" i="29"/>
  <c r="F21" i="29" s="1"/>
  <c r="D20" i="29"/>
  <c r="F20" i="29" s="1"/>
  <c r="D19" i="29"/>
  <c r="F19" i="29" s="1"/>
  <c r="D18" i="29"/>
  <c r="F18" i="29" s="1"/>
  <c r="D17" i="29"/>
  <c r="F17" i="29" s="1"/>
  <c r="D16" i="29"/>
  <c r="F16" i="29" s="1"/>
  <c r="D15" i="29"/>
  <c r="F15" i="29" s="1"/>
  <c r="D14" i="29"/>
  <c r="F14" i="29" s="1"/>
  <c r="D13" i="29"/>
  <c r="F13" i="29" s="1"/>
  <c r="D12" i="29"/>
  <c r="F12" i="29" s="1"/>
  <c r="D11" i="29"/>
  <c r="F11" i="29" s="1"/>
  <c r="D10" i="29"/>
  <c r="F10" i="29" s="1"/>
  <c r="D9" i="29"/>
  <c r="F9" i="29" s="1"/>
  <c r="D8" i="29"/>
  <c r="F8" i="29" s="1"/>
  <c r="D7" i="29"/>
  <c r="F7" i="29" s="1"/>
  <c r="G4" i="29"/>
  <c r="G3" i="29"/>
  <c r="E2" i="29"/>
  <c r="J1" i="29"/>
  <c r="B2" i="29" s="1"/>
  <c r="G2" i="29" l="1"/>
  <c r="D130" i="29"/>
  <c r="C147" i="29"/>
  <c r="A2" i="29"/>
  <c r="J1" i="2" l="1"/>
  <c r="J1" i="27"/>
  <c r="J1" i="12"/>
  <c r="J1" i="25"/>
  <c r="J1" i="5"/>
  <c r="J1" i="22"/>
  <c r="J1" i="24"/>
  <c r="J1" i="19"/>
  <c r="J1" i="13"/>
  <c r="J1" i="20"/>
  <c r="J1" i="28"/>
  <c r="J1" i="16"/>
  <c r="C5" i="1" l="1"/>
  <c r="G3" i="27"/>
  <c r="G3" i="12"/>
  <c r="G3" i="25"/>
  <c r="G3" i="5"/>
  <c r="G3" i="22"/>
  <c r="G3" i="24"/>
  <c r="G3" i="19"/>
  <c r="G3" i="13"/>
  <c r="G3" i="20"/>
  <c r="G3" i="28"/>
  <c r="G3" i="16"/>
  <c r="G3" i="2"/>
  <c r="G4" i="27" l="1"/>
  <c r="G4" i="12"/>
  <c r="G4" i="25"/>
  <c r="G4" i="5"/>
  <c r="G4" i="22"/>
  <c r="G4" i="24"/>
  <c r="G4" i="19"/>
  <c r="G4" i="13"/>
  <c r="G4" i="20"/>
  <c r="G4" i="28"/>
  <c r="G4" i="16"/>
  <c r="G4" i="2"/>
  <c r="B2" i="2" l="1"/>
  <c r="B2" i="27"/>
  <c r="B2" i="12"/>
  <c r="B2" i="25"/>
  <c r="B2" i="5"/>
  <c r="B2" i="22"/>
  <c r="B2" i="24"/>
  <c r="B2" i="19"/>
  <c r="B2" i="13"/>
  <c r="B2" i="20"/>
  <c r="B2" i="28"/>
  <c r="B2" i="16"/>
  <c r="A138" i="27"/>
  <c r="A138" i="12"/>
  <c r="A138" i="25"/>
  <c r="A138" i="5"/>
  <c r="A138" i="22"/>
  <c r="A138" i="24"/>
  <c r="A138" i="19"/>
  <c r="A138" i="13"/>
  <c r="A138" i="20"/>
  <c r="A138" i="28"/>
  <c r="A138" i="16"/>
  <c r="A138" i="2"/>
  <c r="A2" i="24" l="1"/>
  <c r="A2" i="22"/>
  <c r="A2" i="16"/>
  <c r="A2" i="5"/>
  <c r="A2" i="28"/>
  <c r="A2" i="25"/>
  <c r="A2" i="20"/>
  <c r="A2" i="12"/>
  <c r="A2" i="13"/>
  <c r="A2" i="27"/>
  <c r="A2" i="19"/>
  <c r="A2" i="2"/>
  <c r="E2" i="27"/>
  <c r="E2" i="12"/>
  <c r="E2" i="25"/>
  <c r="E2" i="5"/>
  <c r="E2" i="22"/>
  <c r="G2" i="22" s="1"/>
  <c r="E2" i="24"/>
  <c r="E2" i="19"/>
  <c r="E2" i="13"/>
  <c r="E2" i="20"/>
  <c r="E2" i="28"/>
  <c r="E2" i="16"/>
  <c r="E2" i="2"/>
  <c r="G2" i="16" l="1"/>
  <c r="G2" i="28"/>
  <c r="G2" i="20"/>
  <c r="G2" i="13"/>
  <c r="G2" i="19"/>
  <c r="G2" i="24"/>
  <c r="G2" i="5"/>
  <c r="G2" i="25"/>
  <c r="G2" i="12"/>
  <c r="G2" i="27"/>
  <c r="G2" i="2"/>
  <c r="E156" i="28"/>
  <c r="C146" i="28"/>
  <c r="A146" i="28"/>
  <c r="C145" i="28"/>
  <c r="A145" i="28"/>
  <c r="C144" i="28"/>
  <c r="A144" i="28"/>
  <c r="C143" i="28"/>
  <c r="A143" i="28"/>
  <c r="C142" i="28"/>
  <c r="A142" i="28"/>
  <c r="C141" i="28"/>
  <c r="A141" i="28"/>
  <c r="C140" i="28"/>
  <c r="A140" i="28"/>
  <c r="C139" i="28"/>
  <c r="A139" i="28"/>
  <c r="C138" i="28"/>
  <c r="C137" i="28"/>
  <c r="A137" i="28"/>
  <c r="C136" i="28"/>
  <c r="A136" i="28"/>
  <c r="C135" i="28"/>
  <c r="A135" i="28"/>
  <c r="C134" i="28"/>
  <c r="A134" i="28"/>
  <c r="B130" i="28"/>
  <c r="D130" i="28" s="1"/>
  <c r="D124" i="28"/>
  <c r="D123" i="28"/>
  <c r="D122" i="28"/>
  <c r="D121" i="28"/>
  <c r="D120" i="28"/>
  <c r="D119" i="28"/>
  <c r="D116" i="28"/>
  <c r="D115" i="28"/>
  <c r="D114" i="28"/>
  <c r="D110" i="28"/>
  <c r="D109" i="28"/>
  <c r="D108" i="28"/>
  <c r="D107" i="28"/>
  <c r="D106" i="28"/>
  <c r="D105" i="28"/>
  <c r="D104" i="28"/>
  <c r="D103" i="28"/>
  <c r="D102" i="28"/>
  <c r="D101" i="28"/>
  <c r="D100" i="28"/>
  <c r="D94" i="28"/>
  <c r="D93" i="28"/>
  <c r="D92" i="28"/>
  <c r="D91" i="28"/>
  <c r="D90" i="28"/>
  <c r="D89" i="28"/>
  <c r="D88" i="28"/>
  <c r="D87" i="28"/>
  <c r="D86" i="28"/>
  <c r="D85" i="28"/>
  <c r="D84" i="28"/>
  <c r="D83" i="28"/>
  <c r="D82" i="28"/>
  <c r="D81" i="28"/>
  <c r="D80" i="28"/>
  <c r="D79" i="28"/>
  <c r="D78" i="28"/>
  <c r="D77" i="28"/>
  <c r="D76" i="28"/>
  <c r="D75" i="28"/>
  <c r="D74" i="28"/>
  <c r="D73" i="28"/>
  <c r="D72" i="28"/>
  <c r="D71" i="28"/>
  <c r="D70" i="28"/>
  <c r="D69" i="28"/>
  <c r="D68" i="28"/>
  <c r="D32" i="28"/>
  <c r="F32" i="28" s="1"/>
  <c r="D31" i="28"/>
  <c r="F31" i="28" s="1"/>
  <c r="D30" i="28"/>
  <c r="F30" i="28" s="1"/>
  <c r="D29" i="28"/>
  <c r="F29" i="28" s="1"/>
  <c r="D28" i="28"/>
  <c r="F28" i="28" s="1"/>
  <c r="D27" i="28"/>
  <c r="F27" i="28" s="1"/>
  <c r="D26" i="28"/>
  <c r="F26" i="28" s="1"/>
  <c r="D25" i="28"/>
  <c r="F25" i="28" s="1"/>
  <c r="D24" i="28"/>
  <c r="F24" i="28" s="1"/>
  <c r="D23" i="28"/>
  <c r="F23" i="28" s="1"/>
  <c r="D22" i="28"/>
  <c r="F22" i="28" s="1"/>
  <c r="D21" i="28"/>
  <c r="F21" i="28" s="1"/>
  <c r="D20" i="28"/>
  <c r="F20" i="28" s="1"/>
  <c r="D19" i="28"/>
  <c r="F19" i="28" s="1"/>
  <c r="D18" i="28"/>
  <c r="F18" i="28" s="1"/>
  <c r="D17" i="28"/>
  <c r="F17" i="28" s="1"/>
  <c r="D16" i="28"/>
  <c r="F16" i="28" s="1"/>
  <c r="D15" i="28"/>
  <c r="F15" i="28" s="1"/>
  <c r="D14" i="28"/>
  <c r="F14" i="28" s="1"/>
  <c r="D13" i="28"/>
  <c r="F13" i="28" s="1"/>
  <c r="D12" i="28"/>
  <c r="F12" i="28" s="1"/>
  <c r="D11" i="28"/>
  <c r="F11" i="28" s="1"/>
  <c r="D10" i="28"/>
  <c r="F10" i="28" s="1"/>
  <c r="D9" i="28"/>
  <c r="F9" i="28" s="1"/>
  <c r="D8" i="28"/>
  <c r="F8" i="28" s="1"/>
  <c r="D7" i="28"/>
  <c r="F7" i="28" s="1"/>
  <c r="A64" i="1"/>
  <c r="C64" i="1"/>
  <c r="D64" i="1" l="1"/>
  <c r="C147" i="28"/>
  <c r="E156" i="27"/>
  <c r="C146" i="27"/>
  <c r="A146" i="27"/>
  <c r="C145" i="27"/>
  <c r="A145" i="27"/>
  <c r="C144" i="27"/>
  <c r="A144" i="27"/>
  <c r="C143" i="27"/>
  <c r="A143" i="27"/>
  <c r="C142" i="27"/>
  <c r="A142" i="27"/>
  <c r="C141" i="27"/>
  <c r="A141" i="27"/>
  <c r="C140" i="27"/>
  <c r="A140" i="27"/>
  <c r="C139" i="27"/>
  <c r="A139" i="27"/>
  <c r="C138" i="27"/>
  <c r="C137" i="27"/>
  <c r="A137" i="27"/>
  <c r="C136" i="27"/>
  <c r="A136" i="27"/>
  <c r="C135" i="27"/>
  <c r="A135" i="27"/>
  <c r="C134" i="27"/>
  <c r="A134" i="27"/>
  <c r="B130" i="27"/>
  <c r="D130" i="27" s="1"/>
  <c r="D124" i="27"/>
  <c r="D123" i="27"/>
  <c r="D122" i="27"/>
  <c r="D121" i="27"/>
  <c r="D120" i="27"/>
  <c r="D119" i="27"/>
  <c r="D116" i="27"/>
  <c r="D115" i="27"/>
  <c r="D114" i="27"/>
  <c r="D110" i="27"/>
  <c r="D109" i="27"/>
  <c r="D108" i="27"/>
  <c r="D107" i="27"/>
  <c r="D106" i="27"/>
  <c r="D105" i="27"/>
  <c r="D104" i="27"/>
  <c r="D103" i="27"/>
  <c r="D102" i="27"/>
  <c r="D101" i="27"/>
  <c r="D100"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32" i="27"/>
  <c r="F32" i="27" s="1"/>
  <c r="D31" i="27"/>
  <c r="F31" i="27" s="1"/>
  <c r="D30" i="27"/>
  <c r="F30" i="27" s="1"/>
  <c r="D29" i="27"/>
  <c r="F29" i="27" s="1"/>
  <c r="D28" i="27"/>
  <c r="F28" i="27" s="1"/>
  <c r="D27" i="27"/>
  <c r="F27" i="27" s="1"/>
  <c r="D26" i="27"/>
  <c r="F26" i="27" s="1"/>
  <c r="D25" i="27"/>
  <c r="F25" i="27" s="1"/>
  <c r="D24" i="27"/>
  <c r="F24" i="27" s="1"/>
  <c r="D23" i="27"/>
  <c r="F23" i="27" s="1"/>
  <c r="D22" i="27"/>
  <c r="F22" i="27" s="1"/>
  <c r="D21" i="27"/>
  <c r="F21" i="27" s="1"/>
  <c r="D20" i="27"/>
  <c r="F20" i="27" s="1"/>
  <c r="D19" i="27"/>
  <c r="F19" i="27" s="1"/>
  <c r="D18" i="27"/>
  <c r="F18" i="27" s="1"/>
  <c r="D17" i="27"/>
  <c r="F17" i="27" s="1"/>
  <c r="D16" i="27"/>
  <c r="F16" i="27" s="1"/>
  <c r="D15" i="27"/>
  <c r="F15" i="27" s="1"/>
  <c r="D14" i="27"/>
  <c r="F14" i="27" s="1"/>
  <c r="D13" i="27"/>
  <c r="F13" i="27" s="1"/>
  <c r="D12" i="27"/>
  <c r="F12" i="27" s="1"/>
  <c r="D11" i="27"/>
  <c r="F11" i="27" s="1"/>
  <c r="D10" i="27"/>
  <c r="F10" i="27" s="1"/>
  <c r="D9" i="27"/>
  <c r="F9" i="27" s="1"/>
  <c r="D8" i="27"/>
  <c r="F8" i="27" s="1"/>
  <c r="D7" i="27"/>
  <c r="F7" i="27" s="1"/>
  <c r="C147" i="27" l="1"/>
  <c r="E156" i="25"/>
  <c r="C146" i="25"/>
  <c r="A146" i="25"/>
  <c r="C145" i="25"/>
  <c r="A145" i="25"/>
  <c r="C144" i="25"/>
  <c r="A144" i="25"/>
  <c r="C143" i="25"/>
  <c r="A143" i="25"/>
  <c r="C142" i="25"/>
  <c r="A142" i="25"/>
  <c r="C141" i="25"/>
  <c r="A141" i="25"/>
  <c r="C140" i="25"/>
  <c r="A140" i="25"/>
  <c r="C139" i="25"/>
  <c r="A139" i="25"/>
  <c r="C138" i="25"/>
  <c r="C137" i="25"/>
  <c r="A137" i="25"/>
  <c r="C136" i="25"/>
  <c r="A136" i="25"/>
  <c r="C135" i="25"/>
  <c r="A135" i="25"/>
  <c r="C134" i="25"/>
  <c r="A134" i="25"/>
  <c r="B130" i="25"/>
  <c r="D130" i="25" s="1"/>
  <c r="D124" i="25"/>
  <c r="D123" i="25"/>
  <c r="D122" i="25"/>
  <c r="D121" i="25"/>
  <c r="D120" i="25"/>
  <c r="D119" i="25"/>
  <c r="D116" i="25"/>
  <c r="D115" i="25"/>
  <c r="D114" i="25"/>
  <c r="D110" i="25"/>
  <c r="D109" i="25"/>
  <c r="D108" i="25"/>
  <c r="D107" i="25"/>
  <c r="D106" i="25"/>
  <c r="D105" i="25"/>
  <c r="D104" i="25"/>
  <c r="D103" i="25"/>
  <c r="D102" i="25"/>
  <c r="D101" i="25"/>
  <c r="D100"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32" i="25"/>
  <c r="F32" i="25" s="1"/>
  <c r="D31" i="25"/>
  <c r="F31" i="25" s="1"/>
  <c r="D30" i="25"/>
  <c r="F30" i="25" s="1"/>
  <c r="D29" i="25"/>
  <c r="F29" i="25" s="1"/>
  <c r="D28" i="25"/>
  <c r="F28" i="25" s="1"/>
  <c r="D27" i="25"/>
  <c r="F27" i="25" s="1"/>
  <c r="D26" i="25"/>
  <c r="F26" i="25" s="1"/>
  <c r="D25" i="25"/>
  <c r="F25" i="25" s="1"/>
  <c r="D24" i="25"/>
  <c r="F24" i="25" s="1"/>
  <c r="D23" i="25"/>
  <c r="F23" i="25" s="1"/>
  <c r="D22" i="25"/>
  <c r="F22" i="25" s="1"/>
  <c r="D21" i="25"/>
  <c r="F21" i="25" s="1"/>
  <c r="D20" i="25"/>
  <c r="F20" i="25" s="1"/>
  <c r="D19" i="25"/>
  <c r="F19" i="25" s="1"/>
  <c r="D18" i="25"/>
  <c r="F18" i="25" s="1"/>
  <c r="D17" i="25"/>
  <c r="F17" i="25" s="1"/>
  <c r="D16" i="25"/>
  <c r="F16" i="25" s="1"/>
  <c r="D15" i="25"/>
  <c r="F15" i="25" s="1"/>
  <c r="D14" i="25"/>
  <c r="F14" i="25" s="1"/>
  <c r="D13" i="25"/>
  <c r="F13" i="25" s="1"/>
  <c r="D12" i="25"/>
  <c r="F12" i="25" s="1"/>
  <c r="D11" i="25"/>
  <c r="F11" i="25" s="1"/>
  <c r="D10" i="25"/>
  <c r="F10" i="25" s="1"/>
  <c r="D9" i="25"/>
  <c r="F9" i="25" s="1"/>
  <c r="D8" i="25"/>
  <c r="F8" i="25" s="1"/>
  <c r="D7" i="25"/>
  <c r="F7" i="25" s="1"/>
  <c r="C147" i="25" l="1"/>
  <c r="E156" i="24"/>
  <c r="C146" i="24"/>
  <c r="A146" i="24"/>
  <c r="C145" i="24"/>
  <c r="A145" i="24"/>
  <c r="C144" i="24"/>
  <c r="A144" i="24"/>
  <c r="C143" i="24"/>
  <c r="A143" i="24"/>
  <c r="C142" i="24"/>
  <c r="A142" i="24"/>
  <c r="C141" i="24"/>
  <c r="A141" i="24"/>
  <c r="C140" i="24"/>
  <c r="A140" i="24"/>
  <c r="C139" i="24"/>
  <c r="A139" i="24"/>
  <c r="C138" i="24"/>
  <c r="C137" i="24"/>
  <c r="A137" i="24"/>
  <c r="C136" i="24"/>
  <c r="A136" i="24"/>
  <c r="C135" i="24"/>
  <c r="A135" i="24"/>
  <c r="C134" i="24"/>
  <c r="A134" i="24"/>
  <c r="B130" i="24"/>
  <c r="D130" i="24" s="1"/>
  <c r="D124" i="24"/>
  <c r="D123" i="24"/>
  <c r="D122" i="24"/>
  <c r="D121" i="24"/>
  <c r="D120" i="24"/>
  <c r="D119" i="24"/>
  <c r="D116" i="24"/>
  <c r="D115" i="24"/>
  <c r="D114" i="24"/>
  <c r="D110" i="24"/>
  <c r="D109" i="24"/>
  <c r="D108" i="24"/>
  <c r="D107" i="24"/>
  <c r="D106" i="24"/>
  <c r="D105" i="24"/>
  <c r="D104" i="24"/>
  <c r="D103" i="24"/>
  <c r="D102" i="24"/>
  <c r="D101" i="24"/>
  <c r="D100"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32" i="24"/>
  <c r="F32" i="24" s="1"/>
  <c r="D31" i="24"/>
  <c r="F31" i="24" s="1"/>
  <c r="D30" i="24"/>
  <c r="F30" i="24" s="1"/>
  <c r="D29" i="24"/>
  <c r="F29" i="24" s="1"/>
  <c r="D28" i="24"/>
  <c r="F28" i="24" s="1"/>
  <c r="D27" i="24"/>
  <c r="F27" i="24" s="1"/>
  <c r="D26" i="24"/>
  <c r="F26" i="24" s="1"/>
  <c r="D25" i="24"/>
  <c r="F25" i="24" s="1"/>
  <c r="D24" i="24"/>
  <c r="F24" i="24" s="1"/>
  <c r="D23" i="24"/>
  <c r="F23" i="24" s="1"/>
  <c r="D22" i="24"/>
  <c r="F22" i="24" s="1"/>
  <c r="D21" i="24"/>
  <c r="F21" i="24" s="1"/>
  <c r="D20" i="24"/>
  <c r="F20" i="24" s="1"/>
  <c r="D19" i="24"/>
  <c r="F19" i="24" s="1"/>
  <c r="D18" i="24"/>
  <c r="F18" i="24" s="1"/>
  <c r="D17" i="24"/>
  <c r="F17" i="24" s="1"/>
  <c r="D16" i="24"/>
  <c r="F16" i="24" s="1"/>
  <c r="D15" i="24"/>
  <c r="F15" i="24" s="1"/>
  <c r="D14" i="24"/>
  <c r="F14" i="24" s="1"/>
  <c r="D13" i="24"/>
  <c r="F13" i="24" s="1"/>
  <c r="D12" i="24"/>
  <c r="F12" i="24" s="1"/>
  <c r="D11" i="24"/>
  <c r="F11" i="24" s="1"/>
  <c r="D10" i="24"/>
  <c r="F10" i="24" s="1"/>
  <c r="D9" i="24"/>
  <c r="F9" i="24" s="1"/>
  <c r="D8" i="24"/>
  <c r="F8" i="24" s="1"/>
  <c r="D7" i="24"/>
  <c r="F7" i="24" s="1"/>
  <c r="C147" i="24" l="1"/>
  <c r="E156" i="22"/>
  <c r="C146" i="22"/>
  <c r="A146" i="22"/>
  <c r="C145" i="22"/>
  <c r="A145" i="22"/>
  <c r="C144" i="22"/>
  <c r="A144" i="22"/>
  <c r="C143" i="22"/>
  <c r="A143" i="22"/>
  <c r="C142" i="22"/>
  <c r="A142" i="22"/>
  <c r="C141" i="22"/>
  <c r="A141" i="22"/>
  <c r="C140" i="22"/>
  <c r="A140" i="22"/>
  <c r="C139" i="22"/>
  <c r="A139" i="22"/>
  <c r="C138" i="22"/>
  <c r="C137" i="22"/>
  <c r="A137" i="22"/>
  <c r="C136" i="22"/>
  <c r="A136" i="22"/>
  <c r="C135" i="22"/>
  <c r="A135" i="22"/>
  <c r="C134" i="22"/>
  <c r="A134" i="22"/>
  <c r="B130" i="22"/>
  <c r="D130" i="22" s="1"/>
  <c r="D124" i="22"/>
  <c r="D123" i="22"/>
  <c r="D122" i="22"/>
  <c r="D121" i="22"/>
  <c r="D120" i="22"/>
  <c r="D119" i="22"/>
  <c r="D116" i="22"/>
  <c r="D115" i="22"/>
  <c r="D114" i="22"/>
  <c r="D110" i="22"/>
  <c r="D109" i="22"/>
  <c r="D108" i="22"/>
  <c r="D107" i="22"/>
  <c r="D106" i="22"/>
  <c r="D105" i="22"/>
  <c r="D104" i="22"/>
  <c r="D103" i="22"/>
  <c r="D102" i="22"/>
  <c r="D101" i="22"/>
  <c r="D100" i="22"/>
  <c r="D94" i="22"/>
  <c r="D93" i="22"/>
  <c r="D92" i="22"/>
  <c r="D91" i="22"/>
  <c r="D90" i="22"/>
  <c r="D89" i="22"/>
  <c r="D88" i="22"/>
  <c r="D87" i="22"/>
  <c r="D86" i="22"/>
  <c r="D85" i="22"/>
  <c r="D84" i="22"/>
  <c r="D83" i="22"/>
  <c r="D82" i="22"/>
  <c r="D81" i="22"/>
  <c r="D80" i="22"/>
  <c r="D79" i="22"/>
  <c r="D78" i="22"/>
  <c r="D77" i="22"/>
  <c r="D76" i="22"/>
  <c r="D75" i="22"/>
  <c r="D74" i="22"/>
  <c r="D73" i="22"/>
  <c r="D72" i="22"/>
  <c r="D71" i="22"/>
  <c r="D70" i="22"/>
  <c r="D69" i="22"/>
  <c r="D68" i="22"/>
  <c r="D32" i="22"/>
  <c r="F32" i="22" s="1"/>
  <c r="D31" i="22"/>
  <c r="F31" i="22" s="1"/>
  <c r="D30" i="22"/>
  <c r="F30" i="22" s="1"/>
  <c r="D29" i="22"/>
  <c r="F29" i="22" s="1"/>
  <c r="D28" i="22"/>
  <c r="F28" i="22" s="1"/>
  <c r="D27" i="22"/>
  <c r="F27" i="22" s="1"/>
  <c r="D26" i="22"/>
  <c r="F26" i="22" s="1"/>
  <c r="D25" i="22"/>
  <c r="F25" i="22" s="1"/>
  <c r="D24" i="22"/>
  <c r="F24" i="22" s="1"/>
  <c r="D23" i="22"/>
  <c r="F23" i="22" s="1"/>
  <c r="D22" i="22"/>
  <c r="F22" i="22" s="1"/>
  <c r="D21" i="22"/>
  <c r="F21" i="22" s="1"/>
  <c r="D20" i="22"/>
  <c r="F20" i="22" s="1"/>
  <c r="D19" i="22"/>
  <c r="F19" i="22" s="1"/>
  <c r="D18" i="22"/>
  <c r="F18" i="22" s="1"/>
  <c r="D17" i="22"/>
  <c r="F17" i="22" s="1"/>
  <c r="D16" i="22"/>
  <c r="F16" i="22" s="1"/>
  <c r="D15" i="22"/>
  <c r="F15" i="22" s="1"/>
  <c r="D14" i="22"/>
  <c r="F14" i="22" s="1"/>
  <c r="D13" i="22"/>
  <c r="F13" i="22" s="1"/>
  <c r="D12" i="22"/>
  <c r="F12" i="22" s="1"/>
  <c r="D11" i="22"/>
  <c r="F11" i="22" s="1"/>
  <c r="D10" i="22"/>
  <c r="F10" i="22" s="1"/>
  <c r="D9" i="22"/>
  <c r="F9" i="22" s="1"/>
  <c r="D8" i="22"/>
  <c r="F8" i="22" s="1"/>
  <c r="D7" i="22"/>
  <c r="F7" i="22" s="1"/>
  <c r="C147" i="22" l="1"/>
  <c r="E156" i="20"/>
  <c r="C146" i="20"/>
  <c r="A146" i="20"/>
  <c r="C145" i="20"/>
  <c r="A145" i="20"/>
  <c r="C144" i="20"/>
  <c r="A144" i="20"/>
  <c r="C143" i="20"/>
  <c r="A143" i="20"/>
  <c r="C142" i="20"/>
  <c r="A142" i="20"/>
  <c r="C141" i="20"/>
  <c r="A141" i="20"/>
  <c r="C140" i="20"/>
  <c r="A140" i="20"/>
  <c r="C139" i="20"/>
  <c r="A139" i="20"/>
  <c r="C138" i="20"/>
  <c r="C137" i="20"/>
  <c r="A137" i="20"/>
  <c r="C136" i="20"/>
  <c r="A136" i="20"/>
  <c r="C135" i="20"/>
  <c r="A135" i="20"/>
  <c r="C134" i="20"/>
  <c r="A134" i="20"/>
  <c r="B130" i="20"/>
  <c r="D130" i="20" s="1"/>
  <c r="D124" i="20"/>
  <c r="D123" i="20"/>
  <c r="D122" i="20"/>
  <c r="D121" i="20"/>
  <c r="D120" i="20"/>
  <c r="D119" i="20"/>
  <c r="D116" i="20"/>
  <c r="D115" i="20"/>
  <c r="D114" i="20"/>
  <c r="D110" i="20"/>
  <c r="D109" i="20"/>
  <c r="D108" i="20"/>
  <c r="D107" i="20"/>
  <c r="D106" i="20"/>
  <c r="D105" i="20"/>
  <c r="D104" i="20"/>
  <c r="D103" i="20"/>
  <c r="D102" i="20"/>
  <c r="D101" i="20"/>
  <c r="D100" i="20"/>
  <c r="D94"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32" i="20"/>
  <c r="F32" i="20" s="1"/>
  <c r="D31" i="20"/>
  <c r="F31" i="20" s="1"/>
  <c r="D30" i="20"/>
  <c r="F30" i="20" s="1"/>
  <c r="D29" i="20"/>
  <c r="F29" i="20" s="1"/>
  <c r="D28" i="20"/>
  <c r="F28" i="20" s="1"/>
  <c r="D27" i="20"/>
  <c r="F27" i="20" s="1"/>
  <c r="D26" i="20"/>
  <c r="F26" i="20" s="1"/>
  <c r="D25" i="20"/>
  <c r="F25" i="20" s="1"/>
  <c r="D24" i="20"/>
  <c r="F24" i="20" s="1"/>
  <c r="D23" i="20"/>
  <c r="F23" i="20" s="1"/>
  <c r="D22" i="20"/>
  <c r="F22" i="20" s="1"/>
  <c r="D21" i="20"/>
  <c r="F21" i="20" s="1"/>
  <c r="D20" i="20"/>
  <c r="F20" i="20" s="1"/>
  <c r="D19" i="20"/>
  <c r="F19" i="20" s="1"/>
  <c r="D18" i="20"/>
  <c r="F18" i="20" s="1"/>
  <c r="D17" i="20"/>
  <c r="F17" i="20" s="1"/>
  <c r="D16" i="20"/>
  <c r="F16" i="20" s="1"/>
  <c r="D15" i="20"/>
  <c r="F15" i="20" s="1"/>
  <c r="D14" i="20"/>
  <c r="F14" i="20" s="1"/>
  <c r="D13" i="20"/>
  <c r="F13" i="20" s="1"/>
  <c r="D12" i="20"/>
  <c r="F12" i="20" s="1"/>
  <c r="D11" i="20"/>
  <c r="F11" i="20" s="1"/>
  <c r="D10" i="20"/>
  <c r="F10" i="20" s="1"/>
  <c r="D9" i="20"/>
  <c r="F9" i="20" s="1"/>
  <c r="D8" i="20"/>
  <c r="F8" i="20" s="1"/>
  <c r="D7" i="20"/>
  <c r="F7" i="20" s="1"/>
  <c r="C147" i="20" l="1"/>
  <c r="E156" i="19"/>
  <c r="C146" i="19"/>
  <c r="A146" i="19"/>
  <c r="C145" i="19"/>
  <c r="A145" i="19"/>
  <c r="C144" i="19"/>
  <c r="A144" i="19"/>
  <c r="C143" i="19"/>
  <c r="A143" i="19"/>
  <c r="C142" i="19"/>
  <c r="A142" i="19"/>
  <c r="C141" i="19"/>
  <c r="A141" i="19"/>
  <c r="C140" i="19"/>
  <c r="A140" i="19"/>
  <c r="C139" i="19"/>
  <c r="A139" i="19"/>
  <c r="C138" i="19"/>
  <c r="C137" i="19"/>
  <c r="A137" i="19"/>
  <c r="C136" i="19"/>
  <c r="A136" i="19"/>
  <c r="C135" i="19"/>
  <c r="A135" i="19"/>
  <c r="C134" i="19"/>
  <c r="A134" i="19"/>
  <c r="B130" i="19"/>
  <c r="D130" i="19" s="1"/>
  <c r="D124" i="19"/>
  <c r="D123" i="19"/>
  <c r="D122" i="19"/>
  <c r="D121" i="19"/>
  <c r="D120" i="19"/>
  <c r="D119" i="19"/>
  <c r="D116" i="19"/>
  <c r="D115" i="19"/>
  <c r="D114" i="19"/>
  <c r="D110" i="19"/>
  <c r="D109" i="19"/>
  <c r="D108" i="19"/>
  <c r="D107" i="19"/>
  <c r="D106" i="19"/>
  <c r="D105" i="19"/>
  <c r="D104" i="19"/>
  <c r="D103" i="19"/>
  <c r="D102" i="19"/>
  <c r="D101" i="19"/>
  <c r="D100" i="19"/>
  <c r="D94" i="19"/>
  <c r="D93" i="19"/>
  <c r="D92" i="19"/>
  <c r="D91" i="19"/>
  <c r="D90" i="19"/>
  <c r="D89" i="19"/>
  <c r="D88" i="19"/>
  <c r="D87" i="19"/>
  <c r="D86" i="19"/>
  <c r="D85" i="19"/>
  <c r="D84" i="19"/>
  <c r="D83" i="19"/>
  <c r="D82" i="19"/>
  <c r="D81" i="19"/>
  <c r="D80" i="19"/>
  <c r="D79" i="19"/>
  <c r="D78" i="19"/>
  <c r="D77" i="19"/>
  <c r="D76" i="19"/>
  <c r="D75" i="19"/>
  <c r="D74" i="19"/>
  <c r="D73" i="19"/>
  <c r="D72" i="19"/>
  <c r="D71" i="19"/>
  <c r="D70" i="19"/>
  <c r="D69" i="19"/>
  <c r="D68" i="19"/>
  <c r="D32" i="19"/>
  <c r="F32" i="19" s="1"/>
  <c r="D31" i="19"/>
  <c r="F31" i="19" s="1"/>
  <c r="D30" i="19"/>
  <c r="F30" i="19" s="1"/>
  <c r="D29" i="19"/>
  <c r="F29" i="19" s="1"/>
  <c r="D28" i="19"/>
  <c r="F28" i="19" s="1"/>
  <c r="D27" i="19"/>
  <c r="F27" i="19" s="1"/>
  <c r="D26" i="19"/>
  <c r="F26" i="19" s="1"/>
  <c r="D25" i="19"/>
  <c r="F25" i="19" s="1"/>
  <c r="D24" i="19"/>
  <c r="F24" i="19" s="1"/>
  <c r="D23" i="19"/>
  <c r="F23" i="19" s="1"/>
  <c r="D22" i="19"/>
  <c r="F22" i="19" s="1"/>
  <c r="D21" i="19"/>
  <c r="F21" i="19" s="1"/>
  <c r="D20" i="19"/>
  <c r="F20" i="19" s="1"/>
  <c r="D19" i="19"/>
  <c r="F19" i="19" s="1"/>
  <c r="D18" i="19"/>
  <c r="F18" i="19" s="1"/>
  <c r="D17" i="19"/>
  <c r="F17" i="19" s="1"/>
  <c r="D16" i="19"/>
  <c r="F16" i="19" s="1"/>
  <c r="D15" i="19"/>
  <c r="F15" i="19" s="1"/>
  <c r="D14" i="19"/>
  <c r="F14" i="19" s="1"/>
  <c r="D13" i="19"/>
  <c r="F13" i="19" s="1"/>
  <c r="D12" i="19"/>
  <c r="F12" i="19" s="1"/>
  <c r="D11" i="19"/>
  <c r="F11" i="19" s="1"/>
  <c r="D10" i="19"/>
  <c r="F10" i="19" s="1"/>
  <c r="D9" i="19"/>
  <c r="F9" i="19" s="1"/>
  <c r="D8" i="19"/>
  <c r="F8" i="19" s="1"/>
  <c r="D7" i="19"/>
  <c r="F7" i="19" s="1"/>
  <c r="C147" i="19" l="1"/>
  <c r="E156" i="16" l="1"/>
  <c r="C146" i="16"/>
  <c r="A146" i="16"/>
  <c r="C145" i="16"/>
  <c r="A145" i="16"/>
  <c r="C144" i="16"/>
  <c r="A144" i="16"/>
  <c r="C143" i="16"/>
  <c r="A143" i="16"/>
  <c r="C142" i="16"/>
  <c r="A142" i="16"/>
  <c r="C141" i="16"/>
  <c r="A141" i="16"/>
  <c r="C140" i="16"/>
  <c r="A140" i="16"/>
  <c r="C139" i="16"/>
  <c r="A139" i="16"/>
  <c r="C138" i="16"/>
  <c r="C137" i="16"/>
  <c r="A137" i="16"/>
  <c r="C136" i="16"/>
  <c r="A136" i="16"/>
  <c r="C135" i="16"/>
  <c r="A135" i="16"/>
  <c r="C134" i="16"/>
  <c r="A134" i="16"/>
  <c r="B130" i="16"/>
  <c r="D130" i="16" s="1"/>
  <c r="D124" i="16"/>
  <c r="D123" i="16"/>
  <c r="D122" i="16"/>
  <c r="D121" i="16"/>
  <c r="D120" i="16"/>
  <c r="D119" i="16"/>
  <c r="D116" i="16"/>
  <c r="D115" i="16"/>
  <c r="D114" i="16"/>
  <c r="D110" i="16"/>
  <c r="D109" i="16"/>
  <c r="D108" i="16"/>
  <c r="D107" i="16"/>
  <c r="D106" i="16"/>
  <c r="D105" i="16"/>
  <c r="D104" i="16"/>
  <c r="D103" i="16"/>
  <c r="D102" i="16"/>
  <c r="D101" i="16"/>
  <c r="D100"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32" i="16"/>
  <c r="F32" i="16" s="1"/>
  <c r="D31" i="16"/>
  <c r="F31" i="16" s="1"/>
  <c r="D30" i="16"/>
  <c r="F30" i="16" s="1"/>
  <c r="D29" i="16"/>
  <c r="F29" i="16" s="1"/>
  <c r="D28" i="16"/>
  <c r="F28" i="16" s="1"/>
  <c r="D27" i="16"/>
  <c r="F27" i="16" s="1"/>
  <c r="D26" i="16"/>
  <c r="F26" i="16" s="1"/>
  <c r="D25" i="16"/>
  <c r="F25" i="16" s="1"/>
  <c r="D24" i="16"/>
  <c r="F24" i="16" s="1"/>
  <c r="D23" i="16"/>
  <c r="F23" i="16" s="1"/>
  <c r="D22" i="16"/>
  <c r="F22" i="16" s="1"/>
  <c r="D21" i="16"/>
  <c r="F21" i="16" s="1"/>
  <c r="D20" i="16"/>
  <c r="F20" i="16" s="1"/>
  <c r="D19" i="16"/>
  <c r="F19" i="16" s="1"/>
  <c r="D18" i="16"/>
  <c r="F18" i="16" s="1"/>
  <c r="D17" i="16"/>
  <c r="F17" i="16" s="1"/>
  <c r="D16" i="16"/>
  <c r="F16" i="16" s="1"/>
  <c r="D15" i="16"/>
  <c r="F15" i="16" s="1"/>
  <c r="D14" i="16"/>
  <c r="F14" i="16" s="1"/>
  <c r="D13" i="16"/>
  <c r="F13" i="16" s="1"/>
  <c r="D12" i="16"/>
  <c r="F12" i="16" s="1"/>
  <c r="D11" i="16"/>
  <c r="F11" i="16" s="1"/>
  <c r="D10" i="16"/>
  <c r="F10" i="16" s="1"/>
  <c r="D9" i="16"/>
  <c r="F9" i="16" s="1"/>
  <c r="D8" i="16"/>
  <c r="F8" i="16" s="1"/>
  <c r="D7" i="16"/>
  <c r="F7" i="16" s="1"/>
  <c r="C147" i="16" l="1"/>
  <c r="E156" i="13" l="1"/>
  <c r="C146" i="13"/>
  <c r="A146" i="13"/>
  <c r="C145" i="13"/>
  <c r="A145" i="13"/>
  <c r="C144" i="13"/>
  <c r="A144" i="13"/>
  <c r="C143" i="13"/>
  <c r="A143" i="13"/>
  <c r="C142" i="13"/>
  <c r="A142" i="13"/>
  <c r="C141" i="13"/>
  <c r="A141" i="13"/>
  <c r="C140" i="13"/>
  <c r="A140" i="13"/>
  <c r="C139" i="13"/>
  <c r="A139" i="13"/>
  <c r="C138" i="13"/>
  <c r="C137" i="13"/>
  <c r="A137" i="13"/>
  <c r="C136" i="13"/>
  <c r="A136" i="13"/>
  <c r="C135" i="13"/>
  <c r="A135" i="13"/>
  <c r="C134" i="13"/>
  <c r="A134" i="13"/>
  <c r="B130" i="13"/>
  <c r="D130" i="13" s="1"/>
  <c r="D124" i="13"/>
  <c r="D123" i="13"/>
  <c r="D122" i="13"/>
  <c r="D121" i="13"/>
  <c r="D120" i="13"/>
  <c r="D119" i="13"/>
  <c r="D116" i="13"/>
  <c r="D115" i="13"/>
  <c r="D114" i="13"/>
  <c r="D110" i="13"/>
  <c r="D109" i="13"/>
  <c r="D108" i="13"/>
  <c r="D107" i="13"/>
  <c r="D106" i="13"/>
  <c r="D105" i="13"/>
  <c r="D104" i="13"/>
  <c r="D103" i="13"/>
  <c r="D102" i="13"/>
  <c r="D101" i="13"/>
  <c r="D100"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32" i="13"/>
  <c r="F32" i="13" s="1"/>
  <c r="D31" i="13"/>
  <c r="F31" i="13" s="1"/>
  <c r="D30" i="13"/>
  <c r="F30" i="13" s="1"/>
  <c r="D29" i="13"/>
  <c r="F29" i="13" s="1"/>
  <c r="D28" i="13"/>
  <c r="F28" i="13" s="1"/>
  <c r="D27" i="13"/>
  <c r="F27" i="13" s="1"/>
  <c r="D26" i="13"/>
  <c r="F26" i="13" s="1"/>
  <c r="D25" i="13"/>
  <c r="F25" i="13" s="1"/>
  <c r="D24" i="13"/>
  <c r="F24" i="13" s="1"/>
  <c r="D23" i="13"/>
  <c r="F23" i="13" s="1"/>
  <c r="D22" i="13"/>
  <c r="F22" i="13" s="1"/>
  <c r="D21" i="13"/>
  <c r="F21" i="13" s="1"/>
  <c r="D20" i="13"/>
  <c r="F20" i="13" s="1"/>
  <c r="D19" i="13"/>
  <c r="F19" i="13" s="1"/>
  <c r="D18" i="13"/>
  <c r="F18" i="13" s="1"/>
  <c r="D17" i="13"/>
  <c r="F17" i="13" s="1"/>
  <c r="D16" i="13"/>
  <c r="F16" i="13" s="1"/>
  <c r="D15" i="13"/>
  <c r="F15" i="13" s="1"/>
  <c r="D14" i="13"/>
  <c r="F14" i="13" s="1"/>
  <c r="D13" i="13"/>
  <c r="F13" i="13" s="1"/>
  <c r="D12" i="13"/>
  <c r="F12" i="13" s="1"/>
  <c r="D11" i="13"/>
  <c r="F11" i="13" s="1"/>
  <c r="D10" i="13"/>
  <c r="F10" i="13" s="1"/>
  <c r="D9" i="13"/>
  <c r="F9" i="13" s="1"/>
  <c r="D8" i="13"/>
  <c r="F8" i="13" s="1"/>
  <c r="D7" i="13"/>
  <c r="F7" i="13" s="1"/>
  <c r="C147" i="13" l="1"/>
  <c r="E156" i="12"/>
  <c r="C146" i="12"/>
  <c r="A146" i="12"/>
  <c r="C145" i="12"/>
  <c r="A145" i="12"/>
  <c r="C144" i="12"/>
  <c r="A144" i="12"/>
  <c r="C143" i="12"/>
  <c r="A143" i="12"/>
  <c r="C142" i="12"/>
  <c r="A142" i="12"/>
  <c r="C141" i="12"/>
  <c r="A141" i="12"/>
  <c r="C140" i="12"/>
  <c r="A140" i="12"/>
  <c r="C139" i="12"/>
  <c r="A139" i="12"/>
  <c r="C138" i="12"/>
  <c r="C137" i="12"/>
  <c r="A137" i="12"/>
  <c r="C136" i="12"/>
  <c r="A136" i="12"/>
  <c r="C135" i="12"/>
  <c r="A135" i="12"/>
  <c r="C134" i="12"/>
  <c r="A134" i="12"/>
  <c r="B130" i="12"/>
  <c r="D130" i="12" s="1"/>
  <c r="D124" i="12"/>
  <c r="D123" i="12"/>
  <c r="D122" i="12"/>
  <c r="D121" i="12"/>
  <c r="D120" i="12"/>
  <c r="D119" i="12"/>
  <c r="D116" i="12"/>
  <c r="D115" i="12"/>
  <c r="D114" i="12"/>
  <c r="D110" i="12"/>
  <c r="D109" i="12"/>
  <c r="D108" i="12"/>
  <c r="D107" i="12"/>
  <c r="D106" i="12"/>
  <c r="D105" i="12"/>
  <c r="D104" i="12"/>
  <c r="D103" i="12"/>
  <c r="D102" i="12"/>
  <c r="D101" i="12"/>
  <c r="D100"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32" i="12"/>
  <c r="F32" i="12" s="1"/>
  <c r="D31" i="12"/>
  <c r="F31" i="12" s="1"/>
  <c r="D30" i="12"/>
  <c r="F30" i="12" s="1"/>
  <c r="D29" i="12"/>
  <c r="F29" i="12" s="1"/>
  <c r="D28" i="12"/>
  <c r="F28" i="12" s="1"/>
  <c r="D27" i="12"/>
  <c r="F27" i="12" s="1"/>
  <c r="D26" i="12"/>
  <c r="F26" i="12" s="1"/>
  <c r="D25" i="12"/>
  <c r="F25" i="12" s="1"/>
  <c r="D24" i="12"/>
  <c r="F24" i="12" s="1"/>
  <c r="D23" i="12"/>
  <c r="F23" i="12" s="1"/>
  <c r="D22" i="12"/>
  <c r="F22" i="12" s="1"/>
  <c r="D21" i="12"/>
  <c r="F21" i="12" s="1"/>
  <c r="D20" i="12"/>
  <c r="F20" i="12" s="1"/>
  <c r="D19" i="12"/>
  <c r="F19" i="12" s="1"/>
  <c r="D18" i="12"/>
  <c r="F18" i="12" s="1"/>
  <c r="D17" i="12"/>
  <c r="F17" i="12" s="1"/>
  <c r="D16" i="12"/>
  <c r="F16" i="12" s="1"/>
  <c r="D15" i="12"/>
  <c r="F15" i="12" s="1"/>
  <c r="D14" i="12"/>
  <c r="F14" i="12" s="1"/>
  <c r="D13" i="12"/>
  <c r="F13" i="12" s="1"/>
  <c r="D12" i="12"/>
  <c r="F12" i="12" s="1"/>
  <c r="D11" i="12"/>
  <c r="F11" i="12" s="1"/>
  <c r="D10" i="12"/>
  <c r="F10" i="12" s="1"/>
  <c r="D9" i="12"/>
  <c r="F9" i="12" s="1"/>
  <c r="D8" i="12"/>
  <c r="F8" i="12" s="1"/>
  <c r="D7" i="12"/>
  <c r="F7" i="12" s="1"/>
  <c r="C147" i="12" l="1"/>
  <c r="C146" i="5" l="1"/>
  <c r="A146" i="5"/>
  <c r="C145" i="5"/>
  <c r="A145" i="5"/>
  <c r="C144" i="5"/>
  <c r="A144" i="5"/>
  <c r="C143" i="5"/>
  <c r="A143" i="5"/>
  <c r="C142" i="5"/>
  <c r="A142" i="5"/>
  <c r="C141" i="5"/>
  <c r="A141" i="5"/>
  <c r="C140" i="5"/>
  <c r="A140" i="5"/>
  <c r="C139" i="5"/>
  <c r="A139" i="5"/>
  <c r="C138" i="5"/>
  <c r="C137" i="5"/>
  <c r="A137" i="5"/>
  <c r="C136" i="5"/>
  <c r="A136" i="5"/>
  <c r="C135" i="5"/>
  <c r="A135" i="5"/>
  <c r="C134" i="5"/>
  <c r="A134" i="5"/>
  <c r="B130" i="5"/>
  <c r="D130" i="5" s="1"/>
  <c r="B130" i="2"/>
  <c r="D130" i="2" s="1"/>
  <c r="C135" i="2"/>
  <c r="C136" i="2"/>
  <c r="C137" i="2"/>
  <c r="C138" i="2"/>
  <c r="C139" i="2"/>
  <c r="C140" i="2"/>
  <c r="C141" i="2"/>
  <c r="C142" i="2"/>
  <c r="C143" i="2"/>
  <c r="C144" i="2"/>
  <c r="C145" i="2"/>
  <c r="C146" i="2"/>
  <c r="C134" i="2"/>
  <c r="C147" i="5" l="1"/>
  <c r="D124" i="5" l="1"/>
  <c r="D123" i="5"/>
  <c r="D122" i="5"/>
  <c r="D121" i="5"/>
  <c r="D120" i="5"/>
  <c r="D119" i="5"/>
  <c r="D116" i="5"/>
  <c r="D115" i="5"/>
  <c r="D114" i="5"/>
  <c r="D110" i="5"/>
  <c r="D109" i="5"/>
  <c r="D108" i="5"/>
  <c r="D107" i="5"/>
  <c r="D106" i="5"/>
  <c r="D105" i="5"/>
  <c r="D104" i="5"/>
  <c r="D103" i="5"/>
  <c r="D102" i="5"/>
  <c r="D101" i="5"/>
  <c r="D100" i="5"/>
  <c r="D94" i="5"/>
  <c r="D93" i="5"/>
  <c r="D92" i="5"/>
  <c r="D91" i="5"/>
  <c r="D90" i="5"/>
  <c r="D89" i="5"/>
  <c r="D88" i="5"/>
  <c r="D87" i="5"/>
  <c r="D86" i="5"/>
  <c r="D85" i="5"/>
  <c r="D84" i="5"/>
  <c r="D83" i="5"/>
  <c r="D82" i="5"/>
  <c r="D81" i="5"/>
  <c r="D80" i="5"/>
  <c r="D79" i="5"/>
  <c r="D78" i="5"/>
  <c r="D77" i="5"/>
  <c r="D76" i="5"/>
  <c r="D75" i="5"/>
  <c r="D74" i="5"/>
  <c r="D73" i="5"/>
  <c r="D72" i="5"/>
  <c r="D71" i="5"/>
  <c r="D70" i="5"/>
  <c r="D69" i="5"/>
  <c r="D68" i="5"/>
  <c r="D32" i="5"/>
  <c r="F32" i="5" s="1"/>
  <c r="D31" i="5"/>
  <c r="F31" i="5" s="1"/>
  <c r="D30" i="5"/>
  <c r="F30" i="5" s="1"/>
  <c r="D29" i="5"/>
  <c r="F29" i="5" s="1"/>
  <c r="D28" i="5"/>
  <c r="F28" i="5" s="1"/>
  <c r="D27" i="5"/>
  <c r="F27" i="5" s="1"/>
  <c r="D26" i="5"/>
  <c r="F26" i="5" s="1"/>
  <c r="D25" i="5"/>
  <c r="F25" i="5" s="1"/>
  <c r="D24" i="5"/>
  <c r="F24" i="5" s="1"/>
  <c r="D23" i="5"/>
  <c r="F23" i="5" s="1"/>
  <c r="D22" i="5"/>
  <c r="F22" i="5" s="1"/>
  <c r="D21" i="5"/>
  <c r="F21" i="5" s="1"/>
  <c r="D20" i="5"/>
  <c r="F20" i="5" s="1"/>
  <c r="D19" i="5"/>
  <c r="F19" i="5" s="1"/>
  <c r="D18" i="5"/>
  <c r="F18" i="5" s="1"/>
  <c r="D17" i="5"/>
  <c r="F17" i="5" s="1"/>
  <c r="D16" i="5"/>
  <c r="F16" i="5" s="1"/>
  <c r="D15" i="5"/>
  <c r="F15" i="5" s="1"/>
  <c r="D14" i="5"/>
  <c r="F14" i="5" s="1"/>
  <c r="D13" i="5"/>
  <c r="F13" i="5" s="1"/>
  <c r="D12" i="5"/>
  <c r="F12" i="5" s="1"/>
  <c r="D11" i="5"/>
  <c r="F11" i="5" s="1"/>
  <c r="D10" i="5"/>
  <c r="F10" i="5" s="1"/>
  <c r="D9" i="5"/>
  <c r="F9" i="5" s="1"/>
  <c r="D8" i="5"/>
  <c r="F8" i="5" s="1"/>
  <c r="D7" i="5"/>
  <c r="F7" i="5" s="1"/>
  <c r="E156" i="5" l="1"/>
  <c r="A145" i="2"/>
  <c r="A146" i="2"/>
  <c r="A135" i="2" l="1"/>
  <c r="A136" i="2"/>
  <c r="A137" i="2"/>
  <c r="A139" i="2"/>
  <c r="A140" i="2"/>
  <c r="A141" i="2"/>
  <c r="A142" i="2"/>
  <c r="A143" i="2"/>
  <c r="A144" i="2"/>
  <c r="A134" i="2"/>
  <c r="C147" i="2" l="1"/>
  <c r="D124" i="2" l="1"/>
  <c r="D123" i="2"/>
  <c r="D122" i="2"/>
  <c r="D121" i="2"/>
  <c r="D120" i="2"/>
  <c r="D119" i="2"/>
  <c r="D116" i="2"/>
  <c r="D115" i="2"/>
  <c r="D114" i="2"/>
  <c r="D110" i="2"/>
  <c r="D109" i="2"/>
  <c r="D108" i="2"/>
  <c r="D107" i="2"/>
  <c r="D106" i="2"/>
  <c r="D105" i="2"/>
  <c r="D104" i="2"/>
  <c r="D103" i="2"/>
  <c r="D102" i="2"/>
  <c r="D101" i="2"/>
  <c r="D100" i="2"/>
  <c r="D94" i="2"/>
  <c r="D93" i="2"/>
  <c r="D92" i="2"/>
  <c r="D91" i="2"/>
  <c r="D90" i="2"/>
  <c r="D89" i="2"/>
  <c r="D88" i="2"/>
  <c r="D87" i="2"/>
  <c r="D86" i="2"/>
  <c r="D85" i="2"/>
  <c r="D84" i="2"/>
  <c r="D83" i="2"/>
  <c r="D82" i="2"/>
  <c r="D81" i="2"/>
  <c r="D80" i="2"/>
  <c r="D79" i="2"/>
  <c r="D78" i="2"/>
  <c r="D77" i="2"/>
  <c r="D76" i="2"/>
  <c r="D75" i="2"/>
  <c r="D74" i="2"/>
  <c r="D73" i="2"/>
  <c r="D72" i="2"/>
  <c r="D71" i="2"/>
  <c r="D70" i="2"/>
  <c r="D69" i="2"/>
  <c r="D68" i="2"/>
  <c r="D32" i="2"/>
  <c r="F32" i="2" s="1"/>
  <c r="D31" i="2"/>
  <c r="F31" i="2" s="1"/>
  <c r="D30" i="2"/>
  <c r="F30" i="2" s="1"/>
  <c r="D29" i="2"/>
  <c r="F29" i="2" s="1"/>
  <c r="D28" i="2"/>
  <c r="F28" i="2" s="1"/>
  <c r="D27" i="2"/>
  <c r="F27" i="2" s="1"/>
  <c r="D26" i="2"/>
  <c r="F26" i="2" s="1"/>
  <c r="D25" i="2"/>
  <c r="F25" i="2" s="1"/>
  <c r="D24" i="2"/>
  <c r="F24" i="2" s="1"/>
  <c r="D23" i="2"/>
  <c r="F23" i="2" s="1"/>
  <c r="D22" i="2"/>
  <c r="F22" i="2" s="1"/>
  <c r="D21" i="2"/>
  <c r="F21" i="2" s="1"/>
  <c r="D20" i="2"/>
  <c r="F20" i="2" s="1"/>
  <c r="D19" i="2"/>
  <c r="F19" i="2" s="1"/>
  <c r="D18" i="2"/>
  <c r="F18" i="2" s="1"/>
  <c r="D17" i="2"/>
  <c r="F17" i="2" s="1"/>
  <c r="D16" i="2"/>
  <c r="F16" i="2" s="1"/>
  <c r="D15" i="2"/>
  <c r="F15" i="2" s="1"/>
  <c r="D14" i="2"/>
  <c r="F14" i="2" s="1"/>
  <c r="D13" i="2"/>
  <c r="F13" i="2" s="1"/>
  <c r="D12" i="2"/>
  <c r="F12" i="2" s="1"/>
  <c r="D11" i="2"/>
  <c r="F11" i="2" s="1"/>
  <c r="D10" i="2"/>
  <c r="F10" i="2" s="1"/>
  <c r="D9" i="2"/>
  <c r="F9" i="2" s="1"/>
  <c r="D8" i="2"/>
  <c r="F8" i="2" s="1"/>
  <c r="D7" i="2"/>
  <c r="F7" i="2" s="1"/>
  <c r="E15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Kropik</author>
  </authors>
  <commentList>
    <comment ref="C4" authorId="0" shapeId="0" xr:uid="{35ABC633-5ADF-4C09-8139-43453EA887D1}">
      <text>
        <r>
          <rPr>
            <sz val="9"/>
            <color indexed="81"/>
            <rFont val="Segoe UI"/>
            <family val="2"/>
          </rPr>
          <t>Zur Umrechnung des Wertes gem KollV, falls kein Betrag pro Stunde vorliegt, in einen Betrag pro Std (=Kalkulationseinheit).</t>
        </r>
      </text>
    </comment>
  </commentList>
</comments>
</file>

<file path=xl/sharedStrings.xml><?xml version="1.0" encoding="utf-8"?>
<sst xmlns="http://schemas.openxmlformats.org/spreadsheetml/2006/main" count="1964" uniqueCount="432">
  <si>
    <t>KollV f Bauhilfsgewerbe</t>
  </si>
  <si>
    <t>(Umrechnung KV in Rechenwert)</t>
  </si>
  <si>
    <t>AKV in €</t>
  </si>
  <si>
    <t>1. Vorarbeiter</t>
  </si>
  <si>
    <t>1.</t>
  </si>
  <si>
    <t>2. Fassader, Stuckateur, Gipser</t>
  </si>
  <si>
    <t>2.</t>
  </si>
  <si>
    <t>3. Facharbeiter mit Lehrabschluss</t>
  </si>
  <si>
    <t>3.</t>
  </si>
  <si>
    <t>4. Facharbeiter ohne Lehrabschluss</t>
  </si>
  <si>
    <t>4.</t>
  </si>
  <si>
    <t>5. Angelernter Arbeiter</t>
  </si>
  <si>
    <t>5.</t>
  </si>
  <si>
    <t>6. Hilfsarbeiter</t>
  </si>
  <si>
    <t>6.</t>
  </si>
  <si>
    <t>1) AKV: Außer-(Über-)kollektivvertragliches Entgelt; betriebliche Durchschnittswerte</t>
  </si>
  <si>
    <t>Zuschlag%</t>
  </si>
  <si>
    <t>Überstunde 50%</t>
  </si>
  <si>
    <t>Überstunde 100%</t>
  </si>
  <si>
    <t>Zeitausgleich</t>
  </si>
  <si>
    <t>Nachtarbeit</t>
  </si>
  <si>
    <t>Betrag/Std</t>
  </si>
  <si>
    <t>in%</t>
  </si>
  <si>
    <t>in €/Std</t>
  </si>
  <si>
    <t>Partieführer</t>
  </si>
  <si>
    <t>Gerüstarbeiten &gt; 10m</t>
  </si>
  <si>
    <t>Schmutzzulage</t>
  </si>
  <si>
    <t>Montagezulage (Wien)</t>
  </si>
  <si>
    <t>€/Tag</t>
  </si>
  <si>
    <t>Summe</t>
  </si>
  <si>
    <t>Taggeld gem KV (o. Nächtigung)</t>
  </si>
  <si>
    <t>€/Std</t>
  </si>
  <si>
    <t>€/Woche</t>
  </si>
  <si>
    <t>Alle Werte Basis:</t>
  </si>
  <si>
    <t>Eingabe in %</t>
  </si>
  <si>
    <t>auf Entgelt</t>
  </si>
  <si>
    <t>DPNK Summe</t>
  </si>
  <si>
    <t>Aufteilung in die Kategorien:</t>
  </si>
  <si>
    <t>Stammdaten</t>
  </si>
  <si>
    <t>IV.</t>
  </si>
  <si>
    <t>Zeitausgleichsstd. iVmF</t>
  </si>
  <si>
    <t>Überstunde zw 5 - 20 Uhr</t>
  </si>
  <si>
    <t>Überstunde zw 20 - 5 Uhr</t>
  </si>
  <si>
    <t>Überstunde nach Nachtschicht (KV §3.2c)</t>
  </si>
  <si>
    <t>Schichtarbeit 22 bis 6 Uhr</t>
  </si>
  <si>
    <t>Arbeitsstd. 20 bis 5 Uhr</t>
  </si>
  <si>
    <t>Sonntagsarbeit</t>
  </si>
  <si>
    <t>Feiertagsarbeit (KV §3.2.f.aa)</t>
  </si>
  <si>
    <t>Feiertagsarbeit (KV §3.2.f.bb)</t>
  </si>
  <si>
    <t>Aufsicht</t>
  </si>
  <si>
    <t>Schmutzzulage Aborte u Kanäle</t>
  </si>
  <si>
    <t>Schmutzzulage Altlasten</t>
  </si>
  <si>
    <t>Asphaltierng in Tiefgarage o Lüftung</t>
  </si>
  <si>
    <t>Abbrucharb. / Staubentwicklung</t>
  </si>
  <si>
    <t>Trockenbohrungen</t>
  </si>
  <si>
    <t>Erschütterung - Bohrhämmer &gt;6,5kg</t>
  </si>
  <si>
    <t>Erschütterung - Bohrhämmer &gt;10kg</t>
  </si>
  <si>
    <t>Gerüstarbeiten</t>
  </si>
  <si>
    <t>Arbeiten Gebirge 1200-1600m</t>
  </si>
  <si>
    <t>Künettenarbeiten -4m Tiefe</t>
  </si>
  <si>
    <t>Künettenarbeiten &gt;4m Tiefe</t>
  </si>
  <si>
    <t>Taggeld; 3 - 9 Std (§ 9, Z 4, lit a)</t>
  </si>
  <si>
    <t>Taggeld; &gt; 9 Std (§ 9, Z 4, lit b)</t>
  </si>
  <si>
    <t>Taggeld; bei Nächtigung (§ 9, Z 5, Z5a und 6)</t>
  </si>
  <si>
    <t>Übernachtungsgeld</t>
  </si>
  <si>
    <t>Übernehmen?</t>
  </si>
  <si>
    <t>IV.   Bauhilfsarbeiter</t>
  </si>
  <si>
    <t>I.        Vizepolier</t>
  </si>
  <si>
    <t>IIa.    Vorarbeiter</t>
  </si>
  <si>
    <t>IIb.   Facharbeiter</t>
  </si>
  <si>
    <r>
      <t>Faktor</t>
    </r>
    <r>
      <rPr>
        <vertAlign val="superscript"/>
        <sz val="12"/>
        <rFont val="Calibri"/>
        <family val="2"/>
        <scheme val="minor"/>
      </rPr>
      <t>1</t>
    </r>
  </si>
  <si>
    <t>LG T</t>
  </si>
  <si>
    <t>LG 1 Spitzenfacharbeiter</t>
  </si>
  <si>
    <t>LG 1</t>
  </si>
  <si>
    <t>LG 2 Qualifizierter Facharbeiter</t>
  </si>
  <si>
    <t>LG 2</t>
  </si>
  <si>
    <t xml:space="preserve">LG 3 Facharbeiter </t>
  </si>
  <si>
    <t>LG 3</t>
  </si>
  <si>
    <t>LG 4 Besonders qualifizierter Arbeitnehmer</t>
  </si>
  <si>
    <t>LG 4</t>
  </si>
  <si>
    <t>LG 5 Qualifizierter Arbeitnehmer</t>
  </si>
  <si>
    <t>LG 5</t>
  </si>
  <si>
    <t>LG 6 Arbeitnehmer mit Zweckausbildung</t>
  </si>
  <si>
    <t>LG 6</t>
  </si>
  <si>
    <t>LG 7 Arbeitnehmer ohne Zweckausbildung</t>
  </si>
  <si>
    <t>LG 7</t>
  </si>
  <si>
    <t>Sonntagszuschlag (Basis=Lohn)</t>
  </si>
  <si>
    <t>Nachtarbeiteit, 22-6 Uhr</t>
  </si>
  <si>
    <t>Schichtzulage (2. Schicht)</t>
  </si>
  <si>
    <t>Vorarbeiterzuschlag</t>
  </si>
  <si>
    <t>Erschwerniszulage</t>
  </si>
  <si>
    <t>Gefahrenzulage</t>
  </si>
  <si>
    <t>kleine Entfernungszul. (&gt;6Std)</t>
  </si>
  <si>
    <t>mittlere Entfernungszul. (&gt;11Std)</t>
  </si>
  <si>
    <t>große Entfernungszul. (&gt;11Std)</t>
  </si>
  <si>
    <t>Nächtigungsgeld</t>
  </si>
  <si>
    <t>Montagezulage</t>
  </si>
  <si>
    <t>KollV f d Eisen- und Metallverarbeitende Gewerbe (ArbeiterInnen)</t>
  </si>
  <si>
    <t>A Sehr einfache schematische Tätigkeiten</t>
  </si>
  <si>
    <t>BG A</t>
  </si>
  <si>
    <t>B Einfache schematische Tätigkeit</t>
  </si>
  <si>
    <t>BG B</t>
  </si>
  <si>
    <t>C Einfache Tätigkeit</t>
  </si>
  <si>
    <t>BG C</t>
  </si>
  <si>
    <t>D Tätigkeit nach Richtlinien</t>
  </si>
  <si>
    <t>BG D</t>
  </si>
  <si>
    <t>E Selbstständige Tätigkeit</t>
  </si>
  <si>
    <t>BG E</t>
  </si>
  <si>
    <t>F Schwierige Tätigkeit</t>
  </si>
  <si>
    <t>BG F</t>
  </si>
  <si>
    <t>G Verantwortungsvolle Tätigkeit</t>
  </si>
  <si>
    <t>BG G</t>
  </si>
  <si>
    <t>H Tätigkeit mit Entscheidungsspielraum</t>
  </si>
  <si>
    <t>BG H</t>
  </si>
  <si>
    <t>I Tätigk. Mit hohem Entscheidungsspielraum</t>
  </si>
  <si>
    <t>BG I</t>
  </si>
  <si>
    <t>Nahbereichs-TG (5-8Std)</t>
  </si>
  <si>
    <t>Nahbereichs-TG (&gt;8-11Std)</t>
  </si>
  <si>
    <t>Familienlastenausgleichsfonds</t>
  </si>
  <si>
    <t>Ja</t>
  </si>
  <si>
    <t>Nein</t>
  </si>
  <si>
    <t>ja</t>
  </si>
  <si>
    <t>Nur von Mehrarbeit abhängig</t>
  </si>
  <si>
    <t>Nur vom Mehrlohn abhängig</t>
  </si>
  <si>
    <t>UPNK0</t>
  </si>
  <si>
    <t>UPNK1</t>
  </si>
  <si>
    <t>UPNK2</t>
  </si>
  <si>
    <t>UPNK3</t>
  </si>
  <si>
    <t>Von Mehrlohn und Mehrarbeit abhängig</t>
  </si>
  <si>
    <t>UPNK</t>
  </si>
  <si>
    <t>Werte für weitere Berechnung</t>
  </si>
  <si>
    <t>Arbeitslosenversicherung</t>
  </si>
  <si>
    <t>Zuschlag Insolvenzentgeltsicherung</t>
  </si>
  <si>
    <t>Pensionsversicherung ASVG</t>
  </si>
  <si>
    <t>Krankenversicherung ASVG</t>
  </si>
  <si>
    <t>Unfallversicherung</t>
  </si>
  <si>
    <t>Wohnbauförderungsbeitrag</t>
  </si>
  <si>
    <t>Schlechtwetterentschädigungsbeitrag</t>
  </si>
  <si>
    <t>Kommunalsteuer</t>
  </si>
  <si>
    <t>Einarbeitung iVm Feiertagen</t>
  </si>
  <si>
    <t>Mehrarbeit (40igste Std)</t>
  </si>
  <si>
    <t>Trennungsgeld</t>
  </si>
  <si>
    <t>I.      Facharbeiter mit LA</t>
  </si>
  <si>
    <t xml:space="preserve">II.    Facharbeiter ohne LA </t>
  </si>
  <si>
    <t>III.  Dachdeckerhelfer</t>
  </si>
  <si>
    <t>IV. Hilfsarbeiter</t>
  </si>
  <si>
    <t>KollV f ArbeiterInnen im Dachdeckergewerbe (Wien)</t>
  </si>
  <si>
    <t>SEG-Zulage</t>
  </si>
  <si>
    <t>1) Erhöhungsfaktor gem KollV auf die Basis für die Berechnung der Kosten der Stunde (kennt der KollV keine, 1,0 oder leer)</t>
  </si>
  <si>
    <t>Von Mehrarbeit und Mehrverdienst (Mehrlohn) unabhängig</t>
  </si>
  <si>
    <t>Denkmal-, Fassaden- und Gebäudereiniger</t>
  </si>
  <si>
    <t>LG 01</t>
  </si>
  <si>
    <t>LG 02</t>
  </si>
  <si>
    <t>LG 03</t>
  </si>
  <si>
    <t>LG 04</t>
  </si>
  <si>
    <t>LG 05</t>
  </si>
  <si>
    <t>LG 06</t>
  </si>
  <si>
    <t>Mehrarbeit Zeitausgl. 1:1</t>
  </si>
  <si>
    <t>Mehrarbeit 25%-Zuschlag</t>
  </si>
  <si>
    <t>Überstunde 150%</t>
  </si>
  <si>
    <t>Nachtmehrarbeit 50%</t>
  </si>
  <si>
    <t xml:space="preserve">Überstunde 75% </t>
  </si>
  <si>
    <t>Nachtarbeit 50%(Normalzeit)</t>
  </si>
  <si>
    <t>Sonntagsarbeit 100%</t>
  </si>
  <si>
    <t>Überstunde 175%</t>
  </si>
  <si>
    <t>VorarbeiterInnenzuschlag</t>
  </si>
  <si>
    <t>LG 02   SonderreinigerInnen</t>
  </si>
  <si>
    <t>LG 03   Hotelreinigung</t>
  </si>
  <si>
    <t>LG 04   Hausbetreuung</t>
  </si>
  <si>
    <t>LG 05   in Senioren, Krankenanst.</t>
  </si>
  <si>
    <t>LG 06   Unterhaltsreinigung</t>
  </si>
  <si>
    <t>Zehrgeld</t>
  </si>
  <si>
    <t>Trennungszulage (Nacht)</t>
  </si>
  <si>
    <t>Gefährliche Arbeiten</t>
  </si>
  <si>
    <t>KollV Gärtner und Landschaftsgärtner (ArbeiterInnen)</t>
  </si>
  <si>
    <t xml:space="preserve">1. ObergärtnerIn, GreenkeeperIn </t>
  </si>
  <si>
    <t xml:space="preserve">2. AnlagenleiterIn bzw. gew. GärtnermeisterIn </t>
  </si>
  <si>
    <t xml:space="preserve">3. 1. GärtnerIn und KraftwagenlenkerIn </t>
  </si>
  <si>
    <t>5. GärtnerIn (LAB landw. G.bau, ...)</t>
  </si>
  <si>
    <t xml:space="preserve">6. VorarbeiterIn (qual.Gartenarb. o. LAB) </t>
  </si>
  <si>
    <t xml:space="preserve">7. GartenarbeiterIn (ohne LAB) </t>
  </si>
  <si>
    <t>8. GartenarbeiterIn (zugeh. -6 Mo (o. LAB)</t>
  </si>
  <si>
    <t>Mehr als 15Std (§ 20 AZG) f alle Std</t>
  </si>
  <si>
    <t>Taggeld (bis 9 Std)</t>
  </si>
  <si>
    <t>Taggelb (ab 9 Std)</t>
  </si>
  <si>
    <t>Taggeld bei Übernachtung</t>
  </si>
  <si>
    <t>Vorarbeiter und Partieführer</t>
  </si>
  <si>
    <t>Staub- und Schmutzzulage</t>
  </si>
  <si>
    <t>Greenkeeper</t>
  </si>
  <si>
    <t>Lenkstunde (§8 Z 1b)</t>
  </si>
  <si>
    <t>Fassader (Wien)</t>
  </si>
  <si>
    <t>a) Schornsteinbau (Vorarb.)</t>
  </si>
  <si>
    <t>b) Feuerfestbau (Vorarb.)</t>
  </si>
  <si>
    <t>c) Schornsteinmaurer</t>
  </si>
  <si>
    <t>d) Feuerungsmaurer (&gt;4J)</t>
  </si>
  <si>
    <t>e) Feuerungsmaurer (&gt;2J)</t>
  </si>
  <si>
    <t>f) Feuerungsmaurer (1J)</t>
  </si>
  <si>
    <t>Rohrleger</t>
  </si>
  <si>
    <t>KV Feuerungstechnische Betriebe:</t>
  </si>
  <si>
    <t>KV Rohrleger</t>
  </si>
  <si>
    <t>Rohrleger-Helfer</t>
  </si>
  <si>
    <t>Zulage Feuerungst. (§5 Abs 1 1d)</t>
  </si>
  <si>
    <t>IIIa.  Angelernter Bauarbeiter</t>
  </si>
  <si>
    <t>IIIb.  Angelernter Bauarbeiter</t>
  </si>
  <si>
    <t>LG 01   Facharbeiter mit LAP</t>
  </si>
  <si>
    <t>IIIc.  Angelernter Bauarbeiter</t>
  </si>
  <si>
    <t>IIId.  Angelernter Bauarbeiter</t>
  </si>
  <si>
    <t>IIIe.  Angelernter Bauarbeiter</t>
  </si>
  <si>
    <r>
      <t xml:space="preserve">Direkte Personalnebenkosten
</t>
    </r>
    <r>
      <rPr>
        <sz val="11"/>
        <color theme="1"/>
        <rFont val="Calibri"/>
        <family val="2"/>
        <scheme val="minor"/>
      </rPr>
      <t>(Sozialversicherungs- (SV) und andere Werte</t>
    </r>
  </si>
  <si>
    <t>Schichtzulage (3. Schicht)</t>
  </si>
  <si>
    <t>KollV Arbeiter Elektro- u Elektronikindustrie (4-7 J)</t>
  </si>
  <si>
    <t>Nachtarbeitszulage</t>
  </si>
  <si>
    <t>Schichtzulage (2. S.)</t>
  </si>
  <si>
    <t>Schichtzulage (3. S.)</t>
  </si>
  <si>
    <t>Gefährliche Höhe 6-15m</t>
  </si>
  <si>
    <t>Gefährliche Höhe 15-40m</t>
  </si>
  <si>
    <t>Arbeit Fahrleitungen u Signalanl.</t>
  </si>
  <si>
    <t>Arbeit Straßenbel. u Verkehrsreg.</t>
  </si>
  <si>
    <t>NahbereichsTG (&gt;11Std)</t>
  </si>
  <si>
    <t>EU-Taggeld (5 - 8 Std)</t>
  </si>
  <si>
    <t>EU-Taggeld (&gt;8 - 12 Std)</t>
  </si>
  <si>
    <t>EU-Taggeld (&gt; 12 Std)</t>
  </si>
  <si>
    <t>EU-Nächtigungsgeld (erste 7 Tage)</t>
  </si>
  <si>
    <t>EU-Nächtigungsgeld (nach mehr als 7 Tage)</t>
  </si>
  <si>
    <t>Fahrtko.verg. Betriebsstandort (im Mittel)</t>
  </si>
  <si>
    <t>Fahrtko.verg. Außerhalb B.Standort (iM)</t>
  </si>
  <si>
    <t>Taggeld gem KV (mit Nächtigung)</t>
  </si>
  <si>
    <t>KollV MALER-, LACKIERER-, SCHILDERHERST.GEWERBE</t>
  </si>
  <si>
    <t>Facharbeiter mit LAB (&gt;3.J)</t>
  </si>
  <si>
    <t>Facharbeiter mit LAB (1-3.J)</t>
  </si>
  <si>
    <t>Qual. AN (&gt;3.J)od FA o LAB</t>
  </si>
  <si>
    <t>Qualifizierter Arbeitnehmer (1-3.J)</t>
  </si>
  <si>
    <t>Helfer</t>
  </si>
  <si>
    <t>I. Spitzenfacharbeiter</t>
  </si>
  <si>
    <t>II. Qualifzierte Facharbeiter</t>
  </si>
  <si>
    <t>III. Facharbeiter mit LAP Tischlereitechnik</t>
  </si>
  <si>
    <t>IV. Facharbeiter mit LAP Tischlerei oder Prof. mit LAP</t>
  </si>
  <si>
    <t>V. Facharbeiter ohne LAP</t>
  </si>
  <si>
    <t>VI. Angelernte Tätigkeiten oder Kraftfahrer</t>
  </si>
  <si>
    <t>VII. Hilfsarbeiter</t>
  </si>
  <si>
    <t>I</t>
  </si>
  <si>
    <t>II</t>
  </si>
  <si>
    <t>III</t>
  </si>
  <si>
    <t>IV</t>
  </si>
  <si>
    <t>V</t>
  </si>
  <si>
    <t>VI</t>
  </si>
  <si>
    <t>VII</t>
  </si>
  <si>
    <t>Taggeld bei Nächtigung</t>
  </si>
  <si>
    <t>Taggeld (b keiner tägl Rückreise)</t>
  </si>
  <si>
    <t>Taggeld</t>
  </si>
  <si>
    <t>Facharbeiter (&gt; 2Verwendungsjahr)</t>
  </si>
  <si>
    <t>Facharbeiter (1. Verwendungsjahr)</t>
  </si>
  <si>
    <t>Facharbeiter (2. Verwendungsjahr)</t>
  </si>
  <si>
    <t>Qualifizierter Helfer</t>
  </si>
  <si>
    <t>Akkordzul. Helfer (OÖ+W)</t>
  </si>
  <si>
    <t>Akkordzul. Helfer (Stmk)</t>
  </si>
  <si>
    <t>Mehrarbeit (40igsteSTD)</t>
  </si>
  <si>
    <t>KOLLEKTIVVERTRAG FÜR HANDELSARBEITER_INNEN</t>
  </si>
  <si>
    <t>AGE-1) AN mit einfachen Tätigkeiten</t>
  </si>
  <si>
    <t>AGE-2) zB AN Wartung, Monteur</t>
  </si>
  <si>
    <t>AGE-3) zB Monteur m. Zert., Lenker -3,5to</t>
  </si>
  <si>
    <t xml:space="preserve">AGE-4) zb Lenker &gt;3,5to, </t>
  </si>
  <si>
    <t>AGE-5) zB Professionisten mit LAP</t>
  </si>
  <si>
    <t>Aufsichtszulage 10%</t>
  </si>
  <si>
    <t>Zulage 10%</t>
  </si>
  <si>
    <t>Zulage 20%</t>
  </si>
  <si>
    <t>Aufsichtszulage 20%</t>
  </si>
  <si>
    <t>Sandstrahlzulage 20%</t>
  </si>
  <si>
    <t>Taggeld (&gt; 3 Std; tägl. Rückreise)</t>
  </si>
  <si>
    <t>Taggeld (ohne tägl. Rückreise)</t>
  </si>
  <si>
    <t>Mehrarbeit 50%</t>
  </si>
  <si>
    <t>Zeitausgl. f 40igste-Std)</t>
  </si>
  <si>
    <t>Andere Verteil. (ab 40igsteStd)</t>
  </si>
  <si>
    <t>TG Korrosionsschutz ... gem Art XV Z 2</t>
  </si>
  <si>
    <t>Aufstellen mobiler Trennwände</t>
  </si>
  <si>
    <t>Nachtzulage</t>
  </si>
  <si>
    <t>Infektionszulage LG 5</t>
  </si>
  <si>
    <t>Infektionszulage Pflege-/Krankenhaus</t>
  </si>
  <si>
    <t>Lenkstunde</t>
  </si>
  <si>
    <t>KollV f Tischler und Holzgestalter (Tischler)</t>
  </si>
  <si>
    <t>KollV Tapezierergewerbe</t>
  </si>
  <si>
    <t>I. Spezialfacharbeiter</t>
  </si>
  <si>
    <t>II. Facharbeiter Lehre  (&gt;2.J)</t>
  </si>
  <si>
    <t>III. Facharbeiter Lehre (&gt; 1.J)</t>
  </si>
  <si>
    <t>IV. Facharbeiter (1. Jahr)</t>
  </si>
  <si>
    <t>Hilfsarbeiter</t>
  </si>
  <si>
    <t>Taggeld (&gt; 7 Std; tägl. Rückreise)</t>
  </si>
  <si>
    <t>§ 4B.2 Zeitzuschlag (ab 45igsteStd)</t>
  </si>
  <si>
    <t>§ 4C.3 Zeitzuschlag (ab 40igsterStd)</t>
  </si>
  <si>
    <t>LG T Techniker</t>
  </si>
  <si>
    <t>Zeitausgleich 50%</t>
  </si>
  <si>
    <t>Rechenwert in K3 (/Std)</t>
  </si>
  <si>
    <r>
      <t>AKV</t>
    </r>
    <r>
      <rPr>
        <vertAlign val="superscript"/>
        <sz val="12"/>
        <rFont val="Calibri"/>
        <family val="2"/>
        <scheme val="minor"/>
      </rPr>
      <t>1</t>
    </r>
    <r>
      <rPr>
        <sz val="12"/>
        <rFont val="Calibri"/>
        <family val="2"/>
        <scheme val="minor"/>
      </rPr>
      <t xml:space="preserve"> in % vom KV</t>
    </r>
  </si>
  <si>
    <t>Werte mit Basis vom (gem Blatt DPNK)</t>
  </si>
  <si>
    <t>Eingabe dieser Werte erfolgt im Tabellenblatt DPNK!</t>
  </si>
  <si>
    <t>Unzulässiges Sonderzeichen (Umlaute, +, -, *, ! Usw) in den Namen gefunden! Sonderzeichen nicht erlaubt!</t>
  </si>
  <si>
    <t>Hinweis: Zeitentschädigung mit Anzahl von Std-Löhne werden im Kalk-Tool Blatt PROJEKT eingetragen.</t>
  </si>
  <si>
    <t xml:space="preserve">Faktor:  </t>
  </si>
  <si>
    <t xml:space="preserve">Datum des KollV (Werte gültig ab): </t>
  </si>
  <si>
    <t>A2) Gruppennummer und Bezeichnung der Beschäftigungsgruppe:</t>
  </si>
  <si>
    <t>Betrag gem KollV</t>
  </si>
  <si>
    <t>Gruppe (optional)</t>
  </si>
  <si>
    <t>A3) Arbeitszeitzuschläge gem KollV (für K3 Zeile 8)</t>
  </si>
  <si>
    <t>A4) Zulagen (zB f Erschwernisse) gem KollV (für K3 Zeile 7)</t>
  </si>
  <si>
    <t>Bezeichnung / Titel</t>
  </si>
  <si>
    <t>A5) Entschädigungen und sonstige Entgelte (für K3 Zeilen 9 und 11)</t>
  </si>
  <si>
    <t>B) Quelldaten Personalnebenkosten</t>
  </si>
  <si>
    <t>B1) Direkte Personalnebenkosten (DPNK)</t>
  </si>
  <si>
    <t>B2) Umgelegte Personalnebenkosten</t>
  </si>
  <si>
    <t>A1) Kollektivvertrag (KV, KollV):</t>
  </si>
  <si>
    <t>Hinweis:</t>
  </si>
  <si>
    <t>Wenn die Bezeichnungen der Stammdatenfelder (1. Spalte) geändert werden, müssen im Blatt PROJEKT des Kalk-Tools über Dropdown bereits getätigten Auswahlen mit der neuen geänderten Bezeichnung neu ausgewählt werden, weil Änderungen in der Bezeichnung nicht automatisch übernommen werden können. In der Quelldatei geänderte Werte (zB KV-Löhne) werden bei unveränderter Bezeichnung (=Dropdown-Feld) automatisch übernommen.</t>
  </si>
  <si>
    <t>Ihre letzte Aktualisierung der Arbeitsmappe (optional/intern):</t>
  </si>
  <si>
    <t>Eintrag der Positionen:</t>
  </si>
  <si>
    <t>A3.c) Zuschläge in % f Lage d Arb.zeit</t>
  </si>
  <si>
    <t>A3.a) Normalarbeitszeit gem KollV</t>
  </si>
  <si>
    <t>A3.b) Zuschläge in % für Mehrarb. u Ü-Std.</t>
  </si>
  <si>
    <t>A3.d) Zuschläge in € f d Lage der Arb.zeit</t>
  </si>
  <si>
    <t>A5.c) Entschädigung oder Entgelt pro Stunde</t>
  </si>
  <si>
    <t>A5.d) Entschädigung oder Entgelt pro Woche</t>
  </si>
  <si>
    <t>abg.-frei</t>
  </si>
  <si>
    <t>abg.-pflchtig</t>
  </si>
  <si>
    <t>frei</t>
  </si>
  <si>
    <t>pflichtig</t>
  </si>
  <si>
    <t>Mitarbeitervorsorge (Abfertigung Neu)</t>
  </si>
  <si>
    <r>
      <rPr>
        <sz val="10"/>
        <color theme="1"/>
        <rFont val="Calibri"/>
        <family val="2"/>
      </rPr>
      <t xml:space="preserve">← </t>
    </r>
    <r>
      <rPr>
        <sz val="10"/>
        <color theme="1"/>
        <rFont val="Calibri"/>
        <family val="2"/>
        <scheme val="minor"/>
      </rPr>
      <t>Mitglieder WKO: Bitte den für Sie zutreffenden Bundesländerwert eintragen. Siehe wko.at und suchen nach "Kammerumlage KU2".</t>
    </r>
  </si>
  <si>
    <t>&lt;-- Dieser Wert ist in den Bundesländern unterschiedlich. Im Blatt DPNK auf den zutreffenden Wert ändern. Info auf wko.at "KU 2"</t>
  </si>
  <si>
    <t># eingetragene Werte prüfen, AKV</t>
  </si>
  <si>
    <t># auf betriebliche Werte ändern!</t>
  </si>
  <si>
    <t># AKV auf betriebliche Werte ändern!</t>
  </si>
  <si>
    <t># eingetragene Werte prüfen</t>
  </si>
  <si>
    <t>4. 2. GärtnerIn ab 2.VJ (LAB Landsch.g.)</t>
  </si>
  <si>
    <r>
      <t xml:space="preserve">#DG Zuschl. FLAF (KU2; </t>
    </r>
    <r>
      <rPr>
        <sz val="12"/>
        <rFont val="Calibri"/>
        <family val="2"/>
      </rPr>
      <t>Ø-Wert; Wert Bundesland?</t>
    </r>
    <r>
      <rPr>
        <sz val="12"/>
        <rFont val="Calibri"/>
        <family val="2"/>
        <scheme val="minor"/>
      </rPr>
      <t>)</t>
    </r>
  </si>
  <si>
    <t># frei verfügbar</t>
  </si>
  <si>
    <r>
      <rPr>
        <b/>
        <sz val="12"/>
        <rFont val="Calibri"/>
        <family val="2"/>
        <scheme val="minor"/>
      </rPr>
      <t>Nächtigungsgeld</t>
    </r>
    <r>
      <rPr>
        <sz val="12"/>
        <rFont val="Calibri"/>
        <family val="2"/>
        <scheme val="minor"/>
      </rPr>
      <t xml:space="preserve"> - beitragsfreier Höchstwert</t>
    </r>
  </si>
  <si>
    <r>
      <rPr>
        <b/>
        <sz val="12"/>
        <rFont val="Calibri"/>
        <family val="2"/>
        <scheme val="minor"/>
      </rPr>
      <t>Taggeld</t>
    </r>
    <r>
      <rPr>
        <sz val="12"/>
        <rFont val="Calibri"/>
        <family val="2"/>
        <scheme val="minor"/>
      </rPr>
      <t xml:space="preserve"> - beitragsfreier Höchstwert</t>
    </r>
  </si>
  <si>
    <t>Quelldaten: Tabellenblatt für die Direkten Personalnebenkosten</t>
  </si>
  <si>
    <t xml:space="preserve"># Achtung: Auf die Berufsgruppe </t>
  </si>
  <si>
    <t># abstimmen; siehe KollV</t>
  </si>
  <si>
    <t># allfällige Heimfahrten, firmenindividuell</t>
  </si>
  <si>
    <t># anlegen</t>
  </si>
  <si>
    <t xml:space="preserve"># mit den weiteren relevanten Zulagen </t>
  </si>
  <si>
    <t># gem KollV ergänzen</t>
  </si>
  <si>
    <t># Heimfahrt (betriebl. Wert verwenden)</t>
  </si>
  <si>
    <t># mit betrieblichen Werten ergänzen</t>
  </si>
  <si>
    <t># INDIVIDUELLER WERT:</t>
  </si>
  <si>
    <t># Heimfahrt (&gt;120 km); alle 4 Wo - 1/4</t>
  </si>
  <si>
    <t># Im Blatt Vorlage können Sie jeden beliebigen KollV</t>
  </si>
  <si>
    <t># Wenn Sie nicht benötigte Blätter (Branchen) auch</t>
  </si>
  <si>
    <t># löschen, sollte dieses Blatt als Vorlage weiter bestehen</t>
  </si>
  <si>
    <t># bleiben.</t>
  </si>
  <si>
    <t># (Branche) anlegen. Dafür das Blatt kopieren und den</t>
  </si>
  <si>
    <t># Namen der Kopie ändern.</t>
  </si>
  <si>
    <r>
      <rPr>
        <b/>
        <sz val="11"/>
        <color rgb="FFFF0000"/>
        <rFont val="Calibri"/>
        <family val="2"/>
        <scheme val="minor"/>
      </rPr>
      <t xml:space="preserve">HINWEISE: </t>
    </r>
    <r>
      <rPr>
        <sz val="11"/>
        <color theme="1"/>
        <rFont val="Calibri"/>
        <family val="2"/>
        <scheme val="minor"/>
      </rPr>
      <t xml:space="preserve">Die </t>
    </r>
    <r>
      <rPr>
        <b/>
        <sz val="11"/>
        <color theme="1"/>
        <rFont val="Calibri"/>
        <family val="2"/>
        <scheme val="minor"/>
      </rPr>
      <t>grau hinterlegten Felder</t>
    </r>
    <r>
      <rPr>
        <sz val="11"/>
        <color theme="1"/>
        <rFont val="Calibri"/>
        <family val="2"/>
        <scheme val="minor"/>
      </rPr>
      <t xml:space="preserve"> sind Eingabefelder die Sie </t>
    </r>
    <r>
      <rPr>
        <b/>
        <sz val="11"/>
        <color theme="1"/>
        <rFont val="Calibri"/>
        <family val="2"/>
        <scheme val="minor"/>
      </rPr>
      <t>selbstständig bearbeiten</t>
    </r>
    <r>
      <rPr>
        <sz val="11"/>
        <color theme="1"/>
        <rFont val="Calibri"/>
        <family val="2"/>
        <scheme val="minor"/>
      </rPr>
      <t xml:space="preserve"> können (zB Werte ändern/aktualisieren). Die anderen Felder sind gesperrt. 
Alle weiteren vorhandenen Tabellenblätter (Quelldaten aus Kollektivvertrag ua) sind mit dem Tabellenblatt DPNK verbunden. Das Tabellenblatt DPNK dürfen Sie nie löschen.
Die weiteren Tabellenblätter enthalten die Stammdaten. Sie können die Blätter beliebig (um-)benennen, löschen oder bei Bedarf auch kopieren (zB mehrere Kollektivverträge anlegen, oder in Bezug zum Geltungszeitraum der DPNK ein Blatt für den KollV bis April und eines für den KollV ab Mai anlegen).
Grunddaten für einige KollV sind bereits (rudimentär) angelegt. Nicht benötigte Tabellenblätter anderer Branchen können Sie löschen (mit rechter Maustaste auf den Tabellenblattreiter tippen). Sie können auch den Dateinamen der Quelldatei ändern und zB mit einem Datum versehen (zB K3_QuelleJJJJMM). Zulässige Zeichen für Datei- und Tabellenblattname sind: Buchstaben, Ziffern und "_". Umlaute, Leerzeichen oder Sonderzeichen dürfen nicht verwendet werden.
</t>
    </r>
    <r>
      <rPr>
        <b/>
        <sz val="11"/>
        <color theme="1"/>
        <rFont val="Calibri"/>
        <family val="2"/>
        <scheme val="minor"/>
      </rPr>
      <t># = Mit # gekennzeichnete Eintragungen sind Hinweise, die Sie löschen.</t>
    </r>
  </si>
  <si>
    <t>Hinweis: Falls Sie die Daten einer von www.bauwesen.at/K3 heruntergeladenen Quelldatei verwenden, bitte Daten und Aktualität prüfen und auf das Zutreffen für ihr Unternehmen achten. Individuelle Daten (zB AKV, Zuschlag zum FLAF - der abhängig vom Bundesland ist, gem KollV zu bezahlende Heimfahrten usw) sind jedenfalls entsprechend zu ändern.</t>
  </si>
  <si>
    <t xml:space="preserve">Hinweis: Musterberechnungen bzw Vorlagen für eine Berechnung finden Sie unter www.bauwesen.at/tools (Nr. 03). Wenn Sie einen betrieblichen Wert aus der Kostenrech-nung kennen, ist er unaufgegliedert unter UPNK0 einzutragen. Dieser betriebliche Wert muss als %-Satz vom Bruttoentgelt exkl abgabefreie Bezüge und den Sonderzahlungen (SZ) ermittelt werden. Siehe dazu auch www.bauwesen.at/tools (Nr 04)  </t>
  </si>
  <si>
    <t>u. pro Nacht</t>
  </si>
  <si>
    <t xml:space="preserve">A5.a) Abgabefrei max. pro Tag </t>
  </si>
  <si>
    <t>Bei der Aufteilung in abgabefreie und angabeplichtige Beträge beachten (Quelle der Werte im Blatt DPNK).</t>
  </si>
  <si>
    <t>A5.b) Dienstreisevergütungen pro Tag (zB Taggeld, Nächtigungsgeld und dgl)</t>
  </si>
  <si>
    <r>
      <t xml:space="preserve">Quelldaten Kollektivvertrag und andere
</t>
    </r>
    <r>
      <rPr>
        <sz val="11"/>
        <rFont val="Calibri"/>
        <family val="2"/>
        <scheme val="minor"/>
      </rPr>
      <t xml:space="preserve">
                                                              Diese Namen müssen zur Verknüpfung mit dem Kalkula-
                                                                 tionstool - dort im Blatt STAMMDATEN  - exakt eingetragen sein. 
(Nach Umbennung des Dateinamens ist es uU erforderlich, die Datei zu schließen und neu zu öffnen, damit der Name korrekt angezeigt wird)</t>
    </r>
  </si>
  <si>
    <r>
      <rPr>
        <b/>
        <sz val="16"/>
        <rFont val="Calibri"/>
        <family val="2"/>
        <scheme val="minor"/>
      </rPr>
      <t>Quelldaten Kollektivvertrag und andere</t>
    </r>
    <r>
      <rPr>
        <sz val="16"/>
        <rFont val="Calibri"/>
        <family val="2"/>
        <scheme val="minor"/>
      </rPr>
      <t xml:space="preserve">
</t>
    </r>
    <r>
      <rPr>
        <sz val="11"/>
        <rFont val="Calibri"/>
        <family val="2"/>
        <scheme val="minor"/>
      </rPr>
      <t xml:space="preserve">
                                                              Diese Namen müssen zur Verknüpfung mit dem Kalkula-
                                                                 tionstool - dort im Blatt STAMMDATEN  - exakt eingetragen sein. 
(Nach Umbennung des Dateinamens ist es uU erforderlich, die Datei zu schließen und neu zu öffnen, damit der Name korrekt angezeigt wird)</t>
    </r>
  </si>
  <si>
    <r>
      <t>Quelldaten Kollektivvertrag und andere</t>
    </r>
    <r>
      <rPr>
        <b/>
        <sz val="11"/>
        <rFont val="Calibri"/>
        <family val="2"/>
        <scheme val="minor"/>
      </rPr>
      <t xml:space="preserve">
</t>
    </r>
    <r>
      <rPr>
        <sz val="11"/>
        <rFont val="Calibri"/>
        <family val="2"/>
        <scheme val="minor"/>
      </rPr>
      <t xml:space="preserve">
                                                              Diese Namen müssen zur Verknüpfung mit dem Kalkula-
                                                                 tionstool - dort im Blatt STAMMDATEN</t>
    </r>
    <r>
      <rPr>
        <b/>
        <sz val="11"/>
        <rFont val="Calibri"/>
        <family val="2"/>
        <scheme val="minor"/>
      </rPr>
      <t xml:space="preserve"> </t>
    </r>
    <r>
      <rPr>
        <sz val="11"/>
        <rFont val="Calibri"/>
        <family val="2"/>
        <scheme val="minor"/>
      </rPr>
      <t xml:space="preserve"> - exakt eingetragen sein. 
(Nach Umbennung des Dateinamens ist es uU erforderlich, die Datei zu schließen und neu zu öffnen, damit der Name korrekt angezeigt wird)</t>
    </r>
  </si>
  <si>
    <t>BG3 (3.J)Ing./Techniker/kaufm.Pers.</t>
  </si>
  <si>
    <t>BG3 (11.J) Ing./Techniker/kaufm.Pers.</t>
  </si>
  <si>
    <t>BG4 (3.J) DI/Mag./kauf.Führungsp.</t>
  </si>
  <si>
    <t>BG4 (11.J) DI/Mag./kauf.Führungsp.</t>
  </si>
  <si>
    <t>BG5 (3.J) Leitendes Pers.</t>
  </si>
  <si>
    <t>BG5 (11.J) Leitendes Pers.</t>
  </si>
  <si>
    <t>BG6 (3.J) Führungspers./Proj.leitung</t>
  </si>
  <si>
    <t>BG6 (/11.J) Führungspers./Proj.leitung</t>
  </si>
  <si>
    <t>BG1 (3.J) Einfachte Tätigkeiten</t>
  </si>
  <si>
    <t>BG1 (11.J) Einfachte Tätigkeiten</t>
  </si>
  <si>
    <t>BG2 (3.J) Techn. Gehilfen</t>
  </si>
  <si>
    <t>BG2 (11.J) Techn. Gehilfen</t>
  </si>
  <si>
    <t>Überstunde</t>
  </si>
  <si>
    <t>Dekadenzuschlag</t>
  </si>
  <si>
    <t>Schicht (20 - 6 Uhr)</t>
  </si>
  <si>
    <t># Faktor ergibt sich aus 1/160</t>
  </si>
  <si>
    <t># (172/160) 1,075</t>
  </si>
  <si>
    <t># Basis f Schicht = KV-Entgelt</t>
  </si>
  <si>
    <t>Verschmutzung unter Tag</t>
  </si>
  <si>
    <t>Erschwernis Höhe &lt; 1,7m</t>
  </si>
  <si>
    <t>Erschwernis Höhe &gt; 1.600m</t>
  </si>
  <si>
    <t>Erschwernis Fäkalkanäle</t>
  </si>
  <si>
    <t>KollV Angestellte bei Ziviltechnikern</t>
  </si>
  <si>
    <t>Verschmutzung auf Baust. (12,5€/8 Std=)</t>
  </si>
  <si>
    <r>
      <rPr>
        <b/>
        <i/>
        <sz val="12"/>
        <color theme="1"/>
        <rFont val="Calibri"/>
        <family val="2"/>
        <scheme val="minor"/>
      </rPr>
      <t>Kropik</t>
    </r>
    <r>
      <rPr>
        <b/>
        <sz val="12"/>
        <color theme="1"/>
        <rFont val="Calibri"/>
        <family val="2"/>
        <scheme val="minor"/>
      </rPr>
      <t>, (Keine) Mehrkostenforderungen beim Bauvertrag (2021)</t>
    </r>
  </si>
  <si>
    <r>
      <rPr>
        <b/>
        <i/>
        <sz val="12"/>
        <color theme="1"/>
        <rFont val="Calibri"/>
        <family val="2"/>
        <scheme val="minor"/>
      </rPr>
      <t>Kropik</t>
    </r>
    <r>
      <rPr>
        <b/>
        <sz val="12"/>
        <color theme="1"/>
        <rFont val="Calibri"/>
        <family val="2"/>
        <scheme val="minor"/>
      </rPr>
      <t>, Bauvertrags- und Nachtragsmanagement (2023) - inkl Kommentar ÖNORM B 2110:2023</t>
    </r>
  </si>
  <si>
    <t>Informationen dazu:</t>
  </si>
  <si>
    <t>www.bauwesen.at/pub</t>
  </si>
  <si>
    <r>
      <rPr>
        <b/>
        <i/>
        <sz val="12"/>
        <color theme="1"/>
        <rFont val="Calibri"/>
        <family val="2"/>
        <scheme val="minor"/>
      </rPr>
      <t>Kropik</t>
    </r>
    <r>
      <rPr>
        <b/>
        <sz val="12"/>
        <color theme="1"/>
        <rFont val="Calibri"/>
        <family val="2"/>
        <scheme val="minor"/>
      </rPr>
      <t>, Baukalkulation, Kostenrechnung 
und ÖNORM B 2061 (2020)</t>
    </r>
  </si>
  <si>
    <t>Fließverkehrzulage</t>
  </si>
  <si>
    <t>Zulagenpauschale KV §6 III Z 1 lit a</t>
  </si>
  <si>
    <t>Zulagenpauschale KV §6 III Z 1 lit b</t>
  </si>
  <si>
    <t># Zusatz KV bei A5.c erfassen!</t>
  </si>
  <si>
    <t># allfällige Fahrtkostenvergütungen</t>
  </si>
  <si>
    <t># mit betrieblichen Werten füllen</t>
  </si>
  <si>
    <t># wenn erforderlich Zusatz-KV eintragen</t>
  </si>
  <si>
    <t>Z-KV Großwasserkraftbauten Zul. § 3</t>
  </si>
  <si>
    <t># usw ...</t>
  </si>
  <si>
    <t xml:space="preserve">Lenkstunde </t>
  </si>
  <si>
    <t>KollV Hafner, Platten- und Fliesenleger (ohne Kärnten)</t>
  </si>
  <si>
    <t># Fahrscheinvergütung (individ. Wert eintragen)</t>
  </si>
  <si>
    <t>Die konkrete Auswahl, welche Werte zutreffend sind (zB Schlechtwetterentschädigungsbeitrag) erfolgt bei den Branchen-Quelldaten (Tabellenblätter rechts) Pkt. B1.</t>
  </si>
  <si>
    <t>Quelldatei Vers. 2.1 (04/2024)</t>
  </si>
  <si>
    <t>KollV f Bauindustrie und Baugewerbe (Arbeiter)</t>
  </si>
  <si>
    <t>KollV Gewerbe, Handw. &amp; Dienstleistung, Angestelle</t>
  </si>
  <si>
    <t>Taggeld gem. § 10 2.b</t>
  </si>
  <si>
    <t>Taggeld gem. § 10 2.d</t>
  </si>
  <si>
    <t>Nächtigungsgeld gem. § 10 2.f</t>
  </si>
  <si>
    <t>Taggeld gem. § 10 2.c</t>
  </si>
  <si>
    <t># § 10.2.c: Abweichungen f div Branchen!</t>
  </si>
  <si>
    <t>Verw.Gr I / 4. J</t>
  </si>
  <si>
    <t>Verw.Gr II / 4. J</t>
  </si>
  <si>
    <t>Verw.Gr III / 4. J</t>
  </si>
  <si>
    <t>Verw.Gr IV / 4. J</t>
  </si>
  <si>
    <t>Verw.Gr V / 4. J</t>
  </si>
  <si>
    <t>Verw.Gr VI / 5. J</t>
  </si>
  <si>
    <t>Verw.Gr M I / 4. J</t>
  </si>
  <si>
    <t>Verw.Gr M II  o.F. / 4. J</t>
  </si>
  <si>
    <t>Verw.Gr M III  / 4. J</t>
  </si>
  <si>
    <t># Bitte komtrollieren | Verw. Gruppenjahr</t>
  </si>
  <si>
    <t xml:space="preserve"># auf den Durchschnitt </t>
  </si>
  <si>
    <t># im Unternehmens abstimmen!</t>
  </si>
  <si>
    <t>Blätter nach kopieren eines bestehenden Blatts können hier nicht automatisch angezeigt werden.</t>
  </si>
  <si>
    <t>Überstunde100%</t>
  </si>
  <si>
    <t>KollV f d Eisen- und Metallverarb.werbe (Arbeiter) - für Spengler</t>
  </si>
  <si>
    <t>ALLG. GROSS- U EINZELHANDEL (1 - 10 J.)</t>
  </si>
  <si>
    <t>Taggeld (ab &gt;3 Std; 1/12 pro Std)</t>
  </si>
  <si>
    <t># Taggeld freiwillig (betrieblich anpassen!)</t>
  </si>
  <si>
    <t>Taggeld ab 5 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</si>
</sst>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0.000000"/>
    <numFmt numFmtId="165" formatCode="_-[$€-C07]\ * #,##0.00_-;\-[$€-C07]\ * #,##0.00_-;_-[$€-C07]\ * &quot;-&quot;??_-;_-@_-"/>
    <numFmt numFmtId="166" formatCode="_-&quot;€&quot;\ * #,##0.000_-;\-&quot;€&quot;\ * #,##0.000_-;_-&quot;€&quot;\ * &quot;-&quot;??_-;_-@_-"/>
    <numFmt numFmtId="167" formatCode="0.0%"/>
    <numFmt numFmtId="168" formatCode="_-[$€-C07]\ * #,##0.0000_-;\-[$€-C07]\ * #,##0.0000_-;_-[$€-C07]\ * &quot;-&quot;??_-;_-@_-"/>
    <numFmt numFmtId="169" formatCode="_-[$€-C07]\ * #,##0.000_-;\-[$€-C07]\ * #,##0.000_-;_-[$€-C07]\ * &quot;-&quot;??_-;_-@_-"/>
    <numFmt numFmtId="170" formatCode="dd\.mm\.yyyy;@"/>
    <numFmt numFmtId="171" formatCode="#,##0&quot; Tage&quot;"/>
  </numFmts>
  <fonts count="39" x14ac:knownFonts="1">
    <font>
      <sz val="11"/>
      <color theme="1"/>
      <name val="Calibri"/>
      <family val="2"/>
      <scheme val="minor"/>
    </font>
    <font>
      <b/>
      <sz val="11"/>
      <color theme="1"/>
      <name val="Calibri"/>
      <family val="2"/>
      <scheme val="minor"/>
    </font>
    <font>
      <sz val="12"/>
      <name val="Arial"/>
      <family val="2"/>
    </font>
    <font>
      <b/>
      <sz val="16"/>
      <name val="Calibri"/>
      <family val="2"/>
      <scheme val="minor"/>
    </font>
    <font>
      <sz val="12"/>
      <name val="Calibri"/>
      <family val="2"/>
      <scheme val="minor"/>
    </font>
    <font>
      <b/>
      <sz val="12"/>
      <name val="Calibri"/>
      <family val="2"/>
      <scheme val="minor"/>
    </font>
    <font>
      <sz val="10"/>
      <name val="Calibri"/>
      <family val="2"/>
      <scheme val="minor"/>
    </font>
    <font>
      <b/>
      <i/>
      <sz val="12"/>
      <name val="Calibri"/>
      <family val="2"/>
      <scheme val="minor"/>
    </font>
    <font>
      <sz val="11"/>
      <name val="Calibri"/>
      <family val="2"/>
      <scheme val="minor"/>
    </font>
    <font>
      <sz val="12"/>
      <color rgb="FFFF0000"/>
      <name val="Calibri"/>
      <family val="2"/>
      <scheme val="minor"/>
    </font>
    <font>
      <sz val="10"/>
      <color theme="1"/>
      <name val="Calibri"/>
      <family val="2"/>
      <scheme val="minor"/>
    </font>
    <font>
      <i/>
      <sz val="12"/>
      <name val="Calibri"/>
      <family val="2"/>
      <scheme val="minor"/>
    </font>
    <font>
      <vertAlign val="superscript"/>
      <sz val="12"/>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i/>
      <sz val="11"/>
      <name val="Calibri"/>
      <family val="2"/>
      <scheme val="minor"/>
    </font>
    <font>
      <b/>
      <sz val="12"/>
      <color rgb="FFFF0000"/>
      <name val="Calibri"/>
      <family val="2"/>
      <scheme val="minor"/>
    </font>
    <font>
      <b/>
      <sz val="12"/>
      <color indexed="10"/>
      <name val="Calibri"/>
      <family val="2"/>
      <scheme val="minor"/>
    </font>
    <font>
      <b/>
      <sz val="11"/>
      <color rgb="FFFF0000"/>
      <name val="Calibri"/>
      <family val="2"/>
      <scheme val="minor"/>
    </font>
    <font>
      <sz val="12"/>
      <name val="Calibri"/>
      <family val="2"/>
    </font>
    <font>
      <sz val="10"/>
      <color theme="1"/>
      <name val="Calibri"/>
      <family val="2"/>
    </font>
    <font>
      <b/>
      <sz val="11"/>
      <color indexed="10"/>
      <name val="Calibri"/>
      <family val="2"/>
      <scheme val="minor"/>
    </font>
    <font>
      <sz val="12"/>
      <color theme="0"/>
      <name val="Calibri"/>
      <family val="2"/>
      <scheme val="minor"/>
    </font>
    <font>
      <b/>
      <sz val="11"/>
      <name val="Calibri"/>
      <family val="2"/>
      <scheme val="minor"/>
    </font>
    <font>
      <sz val="9"/>
      <color indexed="81"/>
      <name val="Segoe UI"/>
      <family val="2"/>
    </font>
    <font>
      <b/>
      <sz val="14"/>
      <name val="Calibri"/>
      <family val="2"/>
      <scheme val="minor"/>
    </font>
    <font>
      <sz val="10"/>
      <color theme="1" tint="0.34998626667073579"/>
      <name val="Calibri"/>
      <family val="2"/>
      <scheme val="minor"/>
    </font>
    <font>
      <sz val="10"/>
      <color theme="0"/>
      <name val="Calibri"/>
      <family val="2"/>
      <scheme val="minor"/>
    </font>
    <font>
      <sz val="16"/>
      <name val="Calibri"/>
      <family val="2"/>
      <scheme val="minor"/>
    </font>
    <font>
      <b/>
      <sz val="10"/>
      <color rgb="FFFF0000"/>
      <name val="Calibri"/>
      <family val="2"/>
      <scheme val="minor"/>
    </font>
    <font>
      <b/>
      <sz val="10"/>
      <color indexed="10"/>
      <name val="Calibri"/>
      <family val="2"/>
      <scheme val="minor"/>
    </font>
    <font>
      <sz val="8"/>
      <color theme="1"/>
      <name val="Calibri"/>
      <family val="2"/>
      <scheme val="minor"/>
    </font>
    <font>
      <u/>
      <sz val="11"/>
      <color theme="10"/>
      <name val="Calibri"/>
      <family val="2"/>
      <scheme val="minor"/>
    </font>
    <font>
      <b/>
      <i/>
      <sz val="12"/>
      <color theme="1"/>
      <name val="Calibri"/>
      <family val="2"/>
      <scheme val="minor"/>
    </font>
    <font>
      <b/>
      <u/>
      <sz val="12"/>
      <color theme="10"/>
      <name val="Calibri"/>
      <family val="2"/>
      <scheme val="minor"/>
    </font>
    <font>
      <i/>
      <sz val="11"/>
      <color theme="1"/>
      <name val="Calibri"/>
      <family val="2"/>
      <scheme val="minor"/>
    </font>
    <font>
      <sz val="11"/>
      <color rgb="FFFF0000"/>
      <name val="Calibri"/>
      <family val="2"/>
      <scheme val="minor"/>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249977111117893"/>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7">
    <xf numFmtId="0" fontId="0" fillId="0" borderId="0"/>
    <xf numFmtId="0" fontId="2" fillId="0" borderId="0"/>
    <xf numFmtId="44" fontId="2" fillId="0" borderId="0" applyFont="0" applyFill="0" applyBorder="0" applyAlignment="0" applyProtection="0"/>
    <xf numFmtId="10" fontId="2" fillId="0" borderId="0" applyProtection="0"/>
    <xf numFmtId="0" fontId="10" fillId="0" borderId="0"/>
    <xf numFmtId="44" fontId="2" fillId="0" borderId="0" applyFont="0" applyFill="0" applyBorder="0" applyAlignment="0" applyProtection="0"/>
    <xf numFmtId="0" fontId="33" fillId="0" borderId="0" applyNumberFormat="0" applyFill="0" applyBorder="0" applyAlignment="0" applyProtection="0"/>
  </cellStyleXfs>
  <cellXfs count="321">
    <xf numFmtId="0" fontId="0" fillId="0" borderId="0" xfId="0"/>
    <xf numFmtId="0" fontId="4" fillId="0" borderId="7" xfId="1" applyFont="1" applyBorder="1" applyAlignment="1">
      <alignment horizontal="center"/>
    </xf>
    <xf numFmtId="0" fontId="4" fillId="0" borderId="7" xfId="1" applyFont="1" applyBorder="1"/>
    <xf numFmtId="168" fontId="4" fillId="0" borderId="6" xfId="1" applyNumberFormat="1" applyFont="1" applyBorder="1"/>
    <xf numFmtId="168" fontId="4" fillId="0" borderId="16" xfId="1" applyNumberFormat="1" applyFont="1" applyBorder="1"/>
    <xf numFmtId="168" fontId="4" fillId="0" borderId="17" xfId="1" applyNumberFormat="1" applyFont="1" applyBorder="1"/>
    <xf numFmtId="165" fontId="7" fillId="0" borderId="9" xfId="1" applyNumberFormat="1" applyFont="1" applyBorder="1"/>
    <xf numFmtId="165" fontId="4" fillId="0" borderId="9" xfId="1" applyNumberFormat="1" applyFont="1" applyBorder="1"/>
    <xf numFmtId="165" fontId="7" fillId="0" borderId="8" xfId="1" applyNumberFormat="1" applyFont="1" applyBorder="1"/>
    <xf numFmtId="165" fontId="4" fillId="0" borderId="8" xfId="1" applyNumberFormat="1" applyFont="1" applyBorder="1"/>
    <xf numFmtId="0" fontId="5" fillId="0" borderId="1" xfId="1" applyFont="1" applyBorder="1"/>
    <xf numFmtId="0" fontId="4" fillId="0" borderId="7" xfId="1" applyFont="1" applyBorder="1" applyAlignment="1">
      <alignment horizontal="center" wrapText="1"/>
    </xf>
    <xf numFmtId="0" fontId="4" fillId="0" borderId="0" xfId="1" applyFont="1"/>
    <xf numFmtId="165" fontId="7" fillId="0" borderId="7" xfId="1" applyNumberFormat="1" applyFont="1" applyBorder="1"/>
    <xf numFmtId="165" fontId="4" fillId="0" borderId="7" xfId="1" applyNumberFormat="1" applyFont="1" applyBorder="1"/>
    <xf numFmtId="164" fontId="4" fillId="0" borderId="0" xfId="1" applyNumberFormat="1" applyFont="1"/>
    <xf numFmtId="0" fontId="4" fillId="0" borderId="1" xfId="1" applyFont="1" applyBorder="1"/>
    <xf numFmtId="0" fontId="4" fillId="0" borderId="2" xfId="1" applyFont="1" applyBorder="1"/>
    <xf numFmtId="0" fontId="4" fillId="0" borderId="13" xfId="1" applyFont="1" applyBorder="1" applyAlignment="1">
      <alignment horizontal="center" vertical="top" wrapText="1"/>
    </xf>
    <xf numFmtId="9" fontId="4" fillId="0" borderId="7" xfId="1" quotePrefix="1" applyNumberFormat="1" applyFont="1" applyBorder="1"/>
    <xf numFmtId="9" fontId="4" fillId="0" borderId="9" xfId="1" quotePrefix="1" applyNumberFormat="1" applyFont="1" applyBorder="1"/>
    <xf numFmtId="9" fontId="4" fillId="0" borderId="8" xfId="1" quotePrefix="1" applyNumberFormat="1" applyFont="1" applyBorder="1"/>
    <xf numFmtId="0" fontId="4" fillId="0" borderId="13" xfId="1" applyFont="1" applyBorder="1"/>
    <xf numFmtId="0" fontId="4" fillId="0" borderId="2" xfId="1" applyFont="1" applyBorder="1" applyAlignment="1">
      <alignment horizontal="center"/>
    </xf>
    <xf numFmtId="0" fontId="4" fillId="0" borderId="13" xfId="1" applyFont="1" applyBorder="1" applyAlignment="1">
      <alignment horizontal="center"/>
    </xf>
    <xf numFmtId="0" fontId="9" fillId="0" borderId="0" xfId="1" applyFont="1"/>
    <xf numFmtId="165" fontId="4" fillId="0" borderId="16" xfId="1" applyNumberFormat="1" applyFont="1" applyBorder="1"/>
    <xf numFmtId="170" fontId="5" fillId="0" borderId="13" xfId="1" applyNumberFormat="1" applyFont="1" applyBorder="1"/>
    <xf numFmtId="170" fontId="5" fillId="0" borderId="7" xfId="1" applyNumberFormat="1" applyFont="1" applyBorder="1"/>
    <xf numFmtId="0" fontId="8" fillId="0" borderId="9" xfId="1" applyFont="1" applyBorder="1"/>
    <xf numFmtId="0" fontId="16" fillId="0" borderId="9" xfId="1" applyFont="1" applyBorder="1" applyAlignment="1">
      <alignment horizontal="center"/>
    </xf>
    <xf numFmtId="0" fontId="16" fillId="0" borderId="8" xfId="1" applyFont="1" applyBorder="1" applyAlignment="1">
      <alignment horizontal="center" vertical="center"/>
    </xf>
    <xf numFmtId="0" fontId="4" fillId="0" borderId="8" xfId="1" applyFont="1" applyBorder="1" applyAlignment="1">
      <alignment horizontal="center" wrapText="1"/>
    </xf>
    <xf numFmtId="49" fontId="4" fillId="0" borderId="4" xfId="1" applyNumberFormat="1" applyFont="1" applyBorder="1" applyAlignment="1">
      <alignment vertical="center"/>
    </xf>
    <xf numFmtId="10" fontId="4" fillId="0" borderId="7" xfId="3" applyFont="1" applyBorder="1" applyAlignment="1" applyProtection="1">
      <alignment vertical="center"/>
    </xf>
    <xf numFmtId="49" fontId="4" fillId="0" borderId="10" xfId="1" applyNumberFormat="1" applyFont="1" applyBorder="1" applyAlignment="1">
      <alignment vertical="center"/>
    </xf>
    <xf numFmtId="10" fontId="4" fillId="0" borderId="9" xfId="3" applyFont="1" applyBorder="1" applyAlignment="1" applyProtection="1">
      <alignment vertical="center"/>
    </xf>
    <xf numFmtId="49" fontId="4" fillId="0" borderId="11" xfId="1" applyNumberFormat="1" applyFont="1" applyBorder="1" applyAlignment="1">
      <alignment vertical="center"/>
    </xf>
    <xf numFmtId="10" fontId="4" fillId="0" borderId="8" xfId="3" applyFont="1" applyBorder="1" applyAlignment="1" applyProtection="1">
      <alignment vertical="center"/>
    </xf>
    <xf numFmtId="0" fontId="5" fillId="0" borderId="11" xfId="1" applyFont="1" applyBorder="1" applyAlignment="1">
      <alignment vertical="center"/>
    </xf>
    <xf numFmtId="0" fontId="4" fillId="0" borderId="8" xfId="1" applyFont="1" applyBorder="1" applyAlignment="1">
      <alignment vertical="center"/>
    </xf>
    <xf numFmtId="10" fontId="5" fillId="0" borderId="8" xfId="1" applyNumberFormat="1" applyFont="1" applyBorder="1" applyAlignment="1">
      <alignment vertical="center"/>
    </xf>
    <xf numFmtId="0" fontId="5" fillId="0" borderId="0" xfId="1" applyFont="1"/>
    <xf numFmtId="10" fontId="5" fillId="0" borderId="0" xfId="1" applyNumberFormat="1" applyFont="1"/>
    <xf numFmtId="10" fontId="14" fillId="0" borderId="7" xfId="4" applyNumberFormat="1" applyFont="1" applyBorder="1" applyAlignment="1">
      <alignment horizontal="center" vertical="center"/>
    </xf>
    <xf numFmtId="10" fontId="14" fillId="0" borderId="9" xfId="4" applyNumberFormat="1" applyFont="1" applyBorder="1" applyAlignment="1">
      <alignment horizontal="center" vertical="center"/>
    </xf>
    <xf numFmtId="10" fontId="14" fillId="0" borderId="8" xfId="4" applyNumberFormat="1" applyFont="1" applyBorder="1" applyAlignment="1">
      <alignment horizontal="center" vertical="center"/>
    </xf>
    <xf numFmtId="10" fontId="13" fillId="0" borderId="8" xfId="4" applyNumberFormat="1" applyFont="1" applyBorder="1" applyAlignment="1">
      <alignment horizontal="center" vertical="center"/>
    </xf>
    <xf numFmtId="165" fontId="4" fillId="0" borderId="17" xfId="1" applyNumberFormat="1" applyFont="1" applyBorder="1"/>
    <xf numFmtId="49" fontId="4" fillId="0" borderId="11" xfId="1" quotePrefix="1" applyNumberFormat="1" applyFont="1" applyBorder="1"/>
    <xf numFmtId="9" fontId="4" fillId="0" borderId="12" xfId="1" applyNumberFormat="1" applyFont="1" applyBorder="1"/>
    <xf numFmtId="0" fontId="4" fillId="0" borderId="0" xfId="0" applyFont="1"/>
    <xf numFmtId="0" fontId="4" fillId="0" borderId="8" xfId="1" applyFont="1" applyBorder="1"/>
    <xf numFmtId="167" fontId="4" fillId="0" borderId="11" xfId="1" applyNumberFormat="1" applyFont="1" applyBorder="1"/>
    <xf numFmtId="168" fontId="4" fillId="0" borderId="8" xfId="1" applyNumberFormat="1" applyFont="1" applyBorder="1"/>
    <xf numFmtId="169" fontId="4" fillId="0" borderId="9" xfId="1" applyNumberFormat="1" applyFont="1" applyBorder="1"/>
    <xf numFmtId="169" fontId="4" fillId="0" borderId="8" xfId="1" applyNumberFormat="1" applyFont="1" applyBorder="1"/>
    <xf numFmtId="0" fontId="0" fillId="0" borderId="1" xfId="0" applyBorder="1"/>
    <xf numFmtId="9" fontId="9" fillId="0" borderId="12" xfId="1" applyNumberFormat="1" applyFont="1" applyBorder="1"/>
    <xf numFmtId="0" fontId="4" fillId="0" borderId="10" xfId="1" applyFont="1" applyBorder="1"/>
    <xf numFmtId="49" fontId="4" fillId="5" borderId="10" xfId="1" applyNumberFormat="1" applyFont="1" applyFill="1" applyBorder="1" applyProtection="1">
      <protection locked="0"/>
    </xf>
    <xf numFmtId="165" fontId="4" fillId="5" borderId="9" xfId="1" applyNumberFormat="1" applyFont="1" applyFill="1" applyBorder="1" applyProtection="1">
      <protection locked="0"/>
    </xf>
    <xf numFmtId="0" fontId="4" fillId="5" borderId="0" xfId="1" applyFont="1" applyFill="1" applyProtection="1">
      <protection locked="0"/>
    </xf>
    <xf numFmtId="0" fontId="4" fillId="5" borderId="5" xfId="0" applyFont="1" applyFill="1" applyBorder="1" applyProtection="1">
      <protection locked="0"/>
    </xf>
    <xf numFmtId="0" fontId="4" fillId="5" borderId="0" xfId="0" applyFont="1" applyFill="1" applyProtection="1">
      <protection locked="0"/>
    </xf>
    <xf numFmtId="2" fontId="4" fillId="5" borderId="3" xfId="1" applyNumberFormat="1" applyFont="1" applyFill="1" applyBorder="1" applyProtection="1">
      <protection locked="0"/>
    </xf>
    <xf numFmtId="0" fontId="4" fillId="5" borderId="4" xfId="1" applyFont="1" applyFill="1" applyBorder="1" applyProtection="1">
      <protection locked="0"/>
    </xf>
    <xf numFmtId="2" fontId="4" fillId="5" borderId="7" xfId="1" applyNumberFormat="1" applyFont="1" applyFill="1" applyBorder="1" applyProtection="1">
      <protection locked="0"/>
    </xf>
    <xf numFmtId="9" fontId="4" fillId="5" borderId="7" xfId="1" applyNumberFormat="1" applyFont="1" applyFill="1" applyBorder="1" applyProtection="1">
      <protection locked="0"/>
    </xf>
    <xf numFmtId="0" fontId="4" fillId="5" borderId="10" xfId="1" applyFont="1" applyFill="1" applyBorder="1" applyProtection="1">
      <protection locked="0"/>
    </xf>
    <xf numFmtId="2" fontId="4" fillId="5" borderId="9" xfId="1" applyNumberFormat="1" applyFont="1" applyFill="1" applyBorder="1" applyProtection="1">
      <protection locked="0"/>
    </xf>
    <xf numFmtId="9" fontId="4" fillId="5" borderId="9" xfId="1" applyNumberFormat="1" applyFont="1" applyFill="1" applyBorder="1" applyProtection="1">
      <protection locked="0"/>
    </xf>
    <xf numFmtId="2" fontId="4" fillId="5" borderId="9" xfId="1" quotePrefix="1" applyNumberFormat="1" applyFont="1" applyFill="1" applyBorder="1"/>
    <xf numFmtId="9" fontId="4" fillId="5" borderId="9" xfId="1" quotePrefix="1" applyNumberFormat="1" applyFont="1" applyFill="1" applyBorder="1"/>
    <xf numFmtId="2" fontId="4" fillId="5" borderId="7" xfId="0" applyNumberFormat="1" applyFont="1" applyFill="1" applyBorder="1" applyProtection="1">
      <protection locked="0"/>
    </xf>
    <xf numFmtId="9" fontId="4" fillId="5" borderId="6" xfId="0" applyNumberFormat="1" applyFont="1" applyFill="1" applyBorder="1" applyProtection="1">
      <protection locked="0"/>
    </xf>
    <xf numFmtId="2" fontId="4" fillId="5" borderId="9" xfId="0" applyNumberFormat="1" applyFont="1" applyFill="1" applyBorder="1" applyProtection="1">
      <protection locked="0"/>
    </xf>
    <xf numFmtId="9" fontId="4" fillId="5" borderId="16" xfId="0" applyNumberFormat="1" applyFont="1" applyFill="1" applyBorder="1" applyProtection="1">
      <protection locked="0"/>
    </xf>
    <xf numFmtId="166" fontId="4" fillId="5" borderId="9" xfId="2" applyNumberFormat="1" applyFont="1" applyFill="1" applyBorder="1" applyProtection="1">
      <protection locked="0"/>
    </xf>
    <xf numFmtId="15" fontId="4" fillId="5" borderId="11" xfId="1" quotePrefix="1" applyNumberFormat="1" applyFont="1" applyFill="1" applyBorder="1" applyProtection="1">
      <protection locked="0"/>
    </xf>
    <xf numFmtId="2" fontId="4" fillId="5" borderId="8" xfId="1" quotePrefix="1" applyNumberFormat="1" applyFont="1" applyFill="1" applyBorder="1" applyProtection="1">
      <protection locked="0"/>
    </xf>
    <xf numFmtId="9" fontId="4" fillId="5" borderId="8" xfId="1" quotePrefix="1" applyNumberFormat="1" applyFont="1" applyFill="1" applyBorder="1" applyProtection="1">
      <protection locked="0"/>
    </xf>
    <xf numFmtId="166" fontId="4" fillId="5" borderId="7" xfId="2" applyNumberFormat="1" applyFont="1" applyFill="1" applyBorder="1" applyProtection="1">
      <protection locked="0"/>
    </xf>
    <xf numFmtId="15" fontId="4" fillId="5" borderId="10" xfId="1" quotePrefix="1" applyNumberFormat="1" applyFont="1" applyFill="1" applyBorder="1" applyProtection="1">
      <protection locked="0"/>
    </xf>
    <xf numFmtId="167" fontId="4" fillId="5" borderId="4" xfId="1" applyNumberFormat="1" applyFont="1" applyFill="1" applyBorder="1" applyProtection="1">
      <protection locked="0"/>
    </xf>
    <xf numFmtId="168" fontId="4" fillId="5" borderId="9" xfId="1" applyNumberFormat="1" applyFont="1" applyFill="1" applyBorder="1" applyProtection="1">
      <protection locked="0"/>
    </xf>
    <xf numFmtId="167" fontId="4" fillId="5" borderId="10" xfId="1" applyNumberFormat="1" applyFont="1" applyFill="1" applyBorder="1" applyProtection="1">
      <protection locked="0"/>
    </xf>
    <xf numFmtId="167" fontId="4" fillId="5" borderId="7" xfId="0" applyNumberFormat="1" applyFont="1" applyFill="1" applyBorder="1" applyProtection="1">
      <protection locked="0"/>
    </xf>
    <xf numFmtId="167" fontId="4" fillId="5" borderId="9" xfId="0" applyNumberFormat="1" applyFont="1" applyFill="1" applyBorder="1" applyProtection="1">
      <protection locked="0"/>
    </xf>
    <xf numFmtId="169" fontId="4" fillId="5" borderId="9" xfId="1" applyNumberFormat="1" applyFont="1" applyFill="1" applyBorder="1" applyProtection="1">
      <protection locked="0"/>
    </xf>
    <xf numFmtId="169" fontId="4" fillId="5" borderId="9" xfId="0" applyNumberFormat="1" applyFont="1" applyFill="1" applyBorder="1" applyProtection="1">
      <protection locked="0"/>
    </xf>
    <xf numFmtId="165" fontId="4" fillId="5" borderId="9" xfId="0" applyNumberFormat="1" applyFont="1" applyFill="1" applyBorder="1" applyProtection="1">
      <protection locked="0"/>
    </xf>
    <xf numFmtId="165" fontId="9" fillId="5" borderId="9" xfId="0" applyNumberFormat="1" applyFont="1" applyFill="1" applyBorder="1" applyProtection="1">
      <protection locked="0"/>
    </xf>
    <xf numFmtId="168" fontId="4" fillId="5" borderId="7" xfId="1" applyNumberFormat="1" applyFont="1" applyFill="1" applyBorder="1" applyProtection="1">
      <protection locked="0"/>
    </xf>
    <xf numFmtId="168" fontId="4" fillId="5" borderId="8" xfId="1" applyNumberFormat="1" applyFont="1" applyFill="1" applyBorder="1" applyProtection="1">
      <protection locked="0"/>
    </xf>
    <xf numFmtId="165" fontId="4" fillId="5" borderId="8" xfId="1" applyNumberFormat="1" applyFont="1" applyFill="1" applyBorder="1" applyProtection="1">
      <protection locked="0"/>
    </xf>
    <xf numFmtId="0" fontId="4" fillId="5" borderId="13" xfId="1" applyFont="1" applyFill="1" applyBorder="1" applyAlignment="1" applyProtection="1">
      <alignment horizontal="center" vertical="center"/>
      <protection locked="0"/>
    </xf>
    <xf numFmtId="170" fontId="5" fillId="5" borderId="3" xfId="1" applyNumberFormat="1" applyFont="1" applyFill="1" applyBorder="1" applyProtection="1">
      <protection locked="0"/>
    </xf>
    <xf numFmtId="14" fontId="0" fillId="5" borderId="3" xfId="0" applyNumberFormat="1" applyFill="1" applyBorder="1" applyProtection="1">
      <protection locked="0"/>
    </xf>
    <xf numFmtId="10" fontId="4" fillId="5" borderId="7" xfId="3" applyFont="1" applyFill="1" applyBorder="1" applyProtection="1">
      <protection locked="0"/>
    </xf>
    <xf numFmtId="10" fontId="4" fillId="5" borderId="9" xfId="3" applyFont="1" applyFill="1" applyBorder="1" applyProtection="1">
      <protection locked="0"/>
    </xf>
    <xf numFmtId="10" fontId="4" fillId="5" borderId="8" xfId="3" applyFont="1" applyFill="1" applyBorder="1" applyProtection="1">
      <protection locked="0"/>
    </xf>
    <xf numFmtId="0" fontId="23" fillId="0" borderId="0" xfId="1" applyFont="1" applyProtection="1">
      <protection hidden="1"/>
    </xf>
    <xf numFmtId="167" fontId="4" fillId="5" borderId="5" xfId="1" applyNumberFormat="1" applyFont="1" applyFill="1" applyBorder="1" applyProtection="1">
      <protection locked="0"/>
    </xf>
    <xf numFmtId="167" fontId="4" fillId="5" borderId="0" xfId="1" applyNumberFormat="1" applyFont="1" applyFill="1" applyProtection="1">
      <protection locked="0"/>
    </xf>
    <xf numFmtId="167" fontId="4" fillId="5" borderId="5" xfId="0" applyNumberFormat="1" applyFont="1" applyFill="1" applyBorder="1" applyProtection="1">
      <protection locked="0"/>
    </xf>
    <xf numFmtId="167" fontId="4" fillId="5" borderId="0" xfId="0" applyNumberFormat="1" applyFont="1" applyFill="1" applyProtection="1">
      <protection locked="0"/>
    </xf>
    <xf numFmtId="0" fontId="4" fillId="0" borderId="0" xfId="1" applyFont="1" applyAlignment="1">
      <alignment horizontal="left" vertical="center"/>
    </xf>
    <xf numFmtId="0" fontId="13" fillId="3" borderId="10" xfId="1" applyFont="1" applyFill="1" applyBorder="1" applyAlignment="1">
      <alignment vertical="top"/>
    </xf>
    <xf numFmtId="0" fontId="5" fillId="0" borderId="5" xfId="1" applyFont="1" applyBorder="1" applyAlignment="1">
      <alignment vertical="top"/>
    </xf>
    <xf numFmtId="0" fontId="5" fillId="0" borderId="6" xfId="1" applyFont="1" applyBorder="1" applyAlignment="1">
      <alignment vertical="top"/>
    </xf>
    <xf numFmtId="0" fontId="5" fillId="0" borderId="0" xfId="1" applyFont="1" applyAlignment="1">
      <alignment vertical="top"/>
    </xf>
    <xf numFmtId="0" fontId="5" fillId="0" borderId="16" xfId="1" applyFont="1" applyBorder="1" applyAlignment="1">
      <alignment vertical="top"/>
    </xf>
    <xf numFmtId="10" fontId="14" fillId="5" borderId="4" xfId="4" applyNumberFormat="1" applyFont="1" applyFill="1" applyBorder="1" applyAlignment="1" applyProtection="1">
      <alignment vertical="center"/>
      <protection locked="0"/>
    </xf>
    <xf numFmtId="10" fontId="14" fillId="5" borderId="10" xfId="4" applyNumberFormat="1" applyFont="1" applyFill="1" applyBorder="1" applyAlignment="1" applyProtection="1">
      <alignment vertical="center"/>
      <protection locked="0"/>
    </xf>
    <xf numFmtId="10" fontId="14" fillId="5" borderId="11" xfId="4" applyNumberFormat="1" applyFont="1" applyFill="1" applyBorder="1" applyAlignment="1" applyProtection="1">
      <alignment vertical="center"/>
      <protection locked="0"/>
    </xf>
    <xf numFmtId="10" fontId="13" fillId="0" borderId="11" xfId="4" applyNumberFormat="1" applyFont="1" applyBorder="1" applyAlignment="1">
      <alignment vertical="center"/>
    </xf>
    <xf numFmtId="10" fontId="14" fillId="5" borderId="4" xfId="4" applyNumberFormat="1" applyFont="1" applyFill="1" applyBorder="1" applyAlignment="1" applyProtection="1">
      <alignment horizontal="right" vertical="center"/>
      <protection locked="0"/>
    </xf>
    <xf numFmtId="10" fontId="14" fillId="5" borderId="10" xfId="4" applyNumberFormat="1" applyFont="1" applyFill="1" applyBorder="1" applyAlignment="1" applyProtection="1">
      <alignment horizontal="right" vertical="center"/>
      <protection locked="0"/>
    </xf>
    <xf numFmtId="10" fontId="14" fillId="5" borderId="11" xfId="4" applyNumberFormat="1" applyFont="1" applyFill="1" applyBorder="1" applyAlignment="1" applyProtection="1">
      <alignment horizontal="right" vertical="center"/>
      <protection locked="0"/>
    </xf>
    <xf numFmtId="10" fontId="13" fillId="0" borderId="12" xfId="4" applyNumberFormat="1" applyFont="1" applyBorder="1" applyAlignment="1">
      <alignment horizontal="right" vertical="center"/>
    </xf>
    <xf numFmtId="0" fontId="8" fillId="4" borderId="4" xfId="1" applyFont="1" applyFill="1" applyBorder="1" applyAlignment="1">
      <alignment vertical="top" wrapText="1"/>
    </xf>
    <xf numFmtId="0" fontId="4" fillId="0" borderId="11" xfId="1" applyFont="1" applyBorder="1" applyAlignment="1">
      <alignment horizontal="right"/>
    </xf>
    <xf numFmtId="14" fontId="4" fillId="5" borderId="17" xfId="1" applyNumberFormat="1" applyFont="1" applyFill="1" applyBorder="1" applyProtection="1">
      <protection locked="0"/>
    </xf>
    <xf numFmtId="164" fontId="4" fillId="5" borderId="12" xfId="1" applyNumberFormat="1" applyFont="1" applyFill="1" applyBorder="1" applyProtection="1">
      <protection locked="0"/>
    </xf>
    <xf numFmtId="164" fontId="4" fillId="2" borderId="12" xfId="1" applyNumberFormat="1" applyFont="1" applyFill="1" applyBorder="1" applyProtection="1">
      <protection locked="0"/>
    </xf>
    <xf numFmtId="0" fontId="4" fillId="0" borderId="14" xfId="1" applyFont="1" applyBorder="1" applyAlignment="1">
      <alignment horizontal="right"/>
    </xf>
    <xf numFmtId="14" fontId="4" fillId="5" borderId="15" xfId="1" applyNumberFormat="1" applyFont="1" applyFill="1" applyBorder="1" applyProtection="1">
      <protection locked="0"/>
    </xf>
    <xf numFmtId="0" fontId="26" fillId="3" borderId="18" xfId="1" applyFont="1" applyFill="1" applyBorder="1" applyAlignment="1">
      <alignment vertical="center"/>
    </xf>
    <xf numFmtId="166" fontId="4" fillId="5" borderId="9" xfId="1" quotePrefix="1" applyNumberFormat="1" applyFont="1" applyFill="1" applyBorder="1" applyProtection="1">
      <protection locked="0"/>
    </xf>
    <xf numFmtId="166" fontId="4" fillId="5" borderId="8" xfId="1" quotePrefix="1" applyNumberFormat="1" applyFont="1" applyFill="1" applyBorder="1" applyProtection="1">
      <protection locked="0"/>
    </xf>
    <xf numFmtId="49" fontId="4" fillId="5" borderId="9" xfId="1" applyNumberFormat="1" applyFont="1" applyFill="1" applyBorder="1" applyProtection="1">
      <protection locked="0"/>
    </xf>
    <xf numFmtId="165" fontId="4" fillId="5" borderId="7" xfId="0" applyNumberFormat="1" applyFont="1" applyFill="1" applyBorder="1" applyProtection="1">
      <protection locked="0"/>
    </xf>
    <xf numFmtId="49" fontId="4" fillId="5" borderId="4" xfId="0" applyNumberFormat="1" applyFont="1" applyFill="1" applyBorder="1" applyProtection="1">
      <protection locked="0"/>
    </xf>
    <xf numFmtId="49" fontId="4" fillId="5" borderId="10" xfId="0" applyNumberFormat="1" applyFont="1" applyFill="1" applyBorder="1" applyProtection="1">
      <protection locked="0"/>
    </xf>
    <xf numFmtId="49" fontId="4" fillId="5" borderId="4" xfId="1" applyNumberFormat="1" applyFont="1" applyFill="1" applyBorder="1" applyProtection="1">
      <protection locked="0"/>
    </xf>
    <xf numFmtId="49" fontId="4" fillId="5" borderId="10" xfId="1" quotePrefix="1" applyNumberFormat="1" applyFont="1" applyFill="1" applyBorder="1"/>
    <xf numFmtId="49" fontId="4" fillId="5" borderId="11" xfId="1" quotePrefix="1" applyNumberFormat="1" applyFont="1" applyFill="1" applyBorder="1" applyProtection="1">
      <protection locked="0"/>
    </xf>
    <xf numFmtId="49" fontId="4" fillId="5" borderId="9" xfId="0" applyNumberFormat="1" applyFont="1" applyFill="1" applyBorder="1" applyProtection="1">
      <protection locked="0"/>
    </xf>
    <xf numFmtId="49" fontId="4" fillId="5" borderId="7" xfId="1" applyNumberFormat="1" applyFont="1" applyFill="1" applyBorder="1" applyProtection="1">
      <protection locked="0"/>
    </xf>
    <xf numFmtId="49" fontId="4" fillId="5" borderId="7" xfId="0" applyNumberFormat="1" applyFont="1" applyFill="1" applyBorder="1" applyProtection="1">
      <protection locked="0"/>
    </xf>
    <xf numFmtId="49" fontId="4" fillId="5" borderId="8" xfId="1" applyNumberFormat="1" applyFont="1" applyFill="1" applyBorder="1" applyProtection="1">
      <protection locked="0"/>
    </xf>
    <xf numFmtId="49" fontId="4" fillId="5" borderId="11" xfId="1" applyNumberFormat="1" applyFont="1" applyFill="1" applyBorder="1" applyProtection="1">
      <protection locked="0"/>
    </xf>
    <xf numFmtId="49" fontId="4" fillId="5" borderId="10" xfId="1" applyNumberFormat="1" applyFont="1" applyFill="1" applyBorder="1" applyAlignment="1" applyProtection="1">
      <alignment horizontal="left"/>
      <protection locked="0"/>
    </xf>
    <xf numFmtId="169" fontId="9" fillId="5" borderId="9" xfId="0" applyNumberFormat="1" applyFont="1" applyFill="1" applyBorder="1" applyProtection="1">
      <protection locked="0"/>
    </xf>
    <xf numFmtId="49" fontId="4" fillId="0" borderId="13" xfId="1" applyNumberFormat="1" applyFont="1" applyBorder="1"/>
    <xf numFmtId="44" fontId="0" fillId="5" borderId="13" xfId="0" applyNumberFormat="1" applyFill="1" applyBorder="1" applyProtection="1">
      <protection locked="0"/>
    </xf>
    <xf numFmtId="44" fontId="5" fillId="0" borderId="3" xfId="1" applyNumberFormat="1" applyFont="1" applyBorder="1"/>
    <xf numFmtId="0" fontId="4" fillId="0" borderId="1" xfId="1" applyFont="1" applyBorder="1" applyAlignment="1">
      <alignment vertical="center"/>
    </xf>
    <xf numFmtId="164" fontId="4" fillId="5" borderId="19" xfId="1" applyNumberFormat="1" applyFont="1" applyFill="1" applyBorder="1" applyProtection="1">
      <protection locked="0"/>
    </xf>
    <xf numFmtId="0" fontId="30" fillId="0" borderId="0" xfId="1" applyFont="1"/>
    <xf numFmtId="0" fontId="30" fillId="0" borderId="0" xfId="1" applyFont="1" applyAlignment="1">
      <alignment horizontal="left" vertical="center"/>
    </xf>
    <xf numFmtId="0" fontId="32" fillId="0" borderId="0" xfId="0" applyFont="1" applyAlignment="1">
      <alignment horizontal="center" vertical="top" wrapText="1"/>
    </xf>
    <xf numFmtId="0" fontId="0" fillId="0" borderId="4" xfId="0" applyBorder="1"/>
    <xf numFmtId="0" fontId="0" fillId="0" borderId="10" xfId="0" applyBorder="1"/>
    <xf numFmtId="0" fontId="14" fillId="0" borderId="0" xfId="0" applyFont="1"/>
    <xf numFmtId="0" fontId="0" fillId="0" borderId="16" xfId="0" applyBorder="1"/>
    <xf numFmtId="0" fontId="0" fillId="0" borderId="11" xfId="0" applyBorder="1"/>
    <xf numFmtId="14" fontId="0" fillId="0" borderId="9" xfId="0" applyNumberFormat="1" applyBorder="1" applyAlignment="1">
      <alignment vertical="center"/>
    </xf>
    <xf numFmtId="171" fontId="0" fillId="0" borderId="0" xfId="0" applyNumberFormat="1" applyAlignment="1">
      <alignment horizontal="center"/>
    </xf>
    <xf numFmtId="0" fontId="19" fillId="0" borderId="0" xfId="0" applyFont="1"/>
    <xf numFmtId="0" fontId="1" fillId="0" borderId="0" xfId="0" applyFont="1"/>
    <xf numFmtId="0" fontId="1" fillId="0" borderId="0" xfId="0" applyFont="1" applyAlignment="1">
      <alignment horizontal="center"/>
    </xf>
    <xf numFmtId="14" fontId="0" fillId="0" borderId="0" xfId="0" applyNumberFormat="1" applyAlignment="1">
      <alignment vertical="center"/>
    </xf>
    <xf numFmtId="49" fontId="0" fillId="5" borderId="1" xfId="0" applyNumberFormat="1" applyFill="1" applyBorder="1" applyAlignment="1" applyProtection="1">
      <alignment horizontal="center"/>
      <protection locked="0"/>
    </xf>
    <xf numFmtId="49" fontId="0" fillId="5" borderId="2" xfId="0" applyNumberFormat="1" applyFill="1" applyBorder="1" applyAlignment="1" applyProtection="1">
      <alignment horizontal="center"/>
      <protection locked="0"/>
    </xf>
    <xf numFmtId="49" fontId="0" fillId="5" borderId="3" xfId="0" applyNumberFormat="1" applyFill="1" applyBorder="1" applyAlignment="1" applyProtection="1">
      <alignment horizontal="center"/>
      <protection locked="0"/>
    </xf>
    <xf numFmtId="0" fontId="0" fillId="0" borderId="0" xfId="0" applyAlignment="1">
      <alignment horizontal="left" vertical="center"/>
    </xf>
    <xf numFmtId="0" fontId="0" fillId="0" borderId="10" xfId="0" applyBorder="1" applyAlignment="1">
      <alignment horizontal="left" vertical="center"/>
    </xf>
    <xf numFmtId="0" fontId="0" fillId="0" borderId="16" xfId="0" applyBorder="1" applyAlignment="1">
      <alignment horizontal="left" vertical="center"/>
    </xf>
    <xf numFmtId="0" fontId="36" fillId="0" borderId="0" xfId="0" applyFont="1" applyAlignment="1">
      <alignment horizontal="center"/>
    </xf>
    <xf numFmtId="0" fontId="1" fillId="0" borderId="0" xfId="0" applyFont="1" applyAlignment="1">
      <alignment horizontal="center"/>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0" xfId="0" applyFont="1" applyAlignment="1">
      <alignment horizontal="center" vertical="top" wrapText="1"/>
    </xf>
    <xf numFmtId="0" fontId="13" fillId="0" borderId="16" xfId="0" applyFont="1" applyBorder="1" applyAlignment="1">
      <alignment horizontal="center" vertical="top" wrapText="1"/>
    </xf>
    <xf numFmtId="0" fontId="14" fillId="0" borderId="0" xfId="0" applyFont="1" applyAlignment="1">
      <alignment horizontal="center"/>
    </xf>
    <xf numFmtId="0" fontId="14" fillId="0" borderId="16" xfId="0" applyFont="1" applyBorder="1" applyAlignment="1">
      <alignment horizontal="center"/>
    </xf>
    <xf numFmtId="0" fontId="35" fillId="0" borderId="0" xfId="6" applyFont="1" applyBorder="1" applyAlignment="1">
      <alignment horizontal="center" vertical="center"/>
    </xf>
    <xf numFmtId="0" fontId="35" fillId="0" borderId="16" xfId="6" applyFont="1" applyBorder="1" applyAlignment="1">
      <alignment horizontal="center" vertical="center"/>
    </xf>
    <xf numFmtId="0" fontId="35" fillId="0" borderId="12" xfId="6" applyFont="1" applyBorder="1" applyAlignment="1">
      <alignment horizontal="center" vertical="center"/>
    </xf>
    <xf numFmtId="0" fontId="35" fillId="0" borderId="17" xfId="6" applyFont="1" applyBorder="1" applyAlignment="1">
      <alignment horizontal="center" vertical="center"/>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7" xfId="1" applyFont="1" applyBorder="1" applyAlignment="1">
      <alignment horizontal="center" vertical="center" wrapText="1"/>
    </xf>
    <xf numFmtId="0" fontId="0" fillId="4" borderId="1" xfId="0" applyFill="1" applyBorder="1" applyAlignment="1">
      <alignment horizontal="center" vertical="top" wrapText="1"/>
    </xf>
    <xf numFmtId="0" fontId="0" fillId="4" borderId="3" xfId="0"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7" xfId="0" applyBorder="1" applyAlignment="1">
      <alignment horizontal="left" vertical="top" wrapText="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3" fillId="0" borderId="7" xfId="1" applyFont="1" applyBorder="1" applyAlignment="1">
      <alignment horizontal="left" vertical="top" wrapText="1"/>
    </xf>
    <xf numFmtId="0" fontId="13" fillId="0" borderId="8" xfId="1" applyFont="1" applyBorder="1" applyAlignment="1">
      <alignment horizontal="left" vertical="top"/>
    </xf>
    <xf numFmtId="0" fontId="19" fillId="0" borderId="10" xfId="0" applyFont="1" applyBorder="1" applyAlignment="1">
      <alignment horizontal="center" vertical="top"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49" fontId="28" fillId="0" borderId="1" xfId="1" applyNumberFormat="1" applyFont="1" applyBorder="1" applyAlignment="1" applyProtection="1">
      <alignment horizontal="center"/>
      <protection locked="0"/>
    </xf>
    <xf numFmtId="49" fontId="28" fillId="0" borderId="3" xfId="1" applyNumberFormat="1" applyFont="1" applyBorder="1" applyAlignment="1" applyProtection="1">
      <alignment horizontal="center"/>
      <protection locked="0"/>
    </xf>
    <xf numFmtId="0" fontId="17" fillId="0" borderId="13" xfId="1" applyFont="1" applyBorder="1" applyAlignment="1">
      <alignment horizontal="center" vertical="center" wrapText="1"/>
    </xf>
    <xf numFmtId="0" fontId="17" fillId="0" borderId="1" xfId="1" applyFont="1" applyBorder="1" applyAlignment="1">
      <alignment horizontal="center" vertical="center" wrapText="1"/>
    </xf>
    <xf numFmtId="0" fontId="19" fillId="0" borderId="10" xfId="1" applyFont="1" applyBorder="1" applyAlignment="1">
      <alignment horizontal="left" vertical="top" wrapText="1"/>
    </xf>
    <xf numFmtId="0" fontId="19" fillId="0" borderId="0" xfId="1" applyFont="1" applyAlignment="1">
      <alignment horizontal="left" vertical="top" wrapText="1"/>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17" xfId="1" applyFont="1" applyBorder="1" applyAlignment="1">
      <alignment horizontal="left" vertical="center" wrapText="1"/>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5" fillId="3" borderId="1" xfId="1" applyFont="1" applyFill="1" applyBorder="1" applyAlignment="1">
      <alignment horizontal="left"/>
    </xf>
    <xf numFmtId="0" fontId="5" fillId="3" borderId="2" xfId="1" applyFont="1" applyFill="1" applyBorder="1" applyAlignment="1">
      <alignment horizontal="left"/>
    </xf>
    <xf numFmtId="0" fontId="5" fillId="3" borderId="3" xfId="1" applyFont="1" applyFill="1" applyBorder="1" applyAlignment="1">
      <alignment horizontal="left"/>
    </xf>
    <xf numFmtId="0" fontId="16" fillId="0" borderId="10" xfId="1" applyFont="1" applyBorder="1" applyAlignment="1">
      <alignment horizontal="left" vertical="center" wrapText="1"/>
    </xf>
    <xf numFmtId="0" fontId="16" fillId="0" borderId="0" xfId="1" applyFont="1" applyAlignment="1">
      <alignment horizontal="left" vertical="center" wrapText="1"/>
    </xf>
    <xf numFmtId="0" fontId="16" fillId="0" borderId="16" xfId="1" applyFont="1" applyBorder="1" applyAlignment="1">
      <alignment horizontal="left" vertical="center" wrapText="1"/>
    </xf>
    <xf numFmtId="0" fontId="5" fillId="0" borderId="16" xfId="1" applyFont="1" applyBorder="1" applyAlignment="1">
      <alignment vertical="center" wrapText="1"/>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5" fillId="0" borderId="6" xfId="1" applyFont="1" applyBorder="1" applyAlignment="1">
      <alignment horizontal="left" vertical="center" wrapText="1"/>
    </xf>
    <xf numFmtId="0" fontId="5" fillId="0" borderId="17" xfId="1" applyFont="1" applyBorder="1" applyAlignment="1">
      <alignment horizontal="left" vertical="center" wrapText="1"/>
    </xf>
    <xf numFmtId="0" fontId="5" fillId="3" borderId="4" xfId="1" applyFont="1" applyFill="1" applyBorder="1" applyAlignment="1">
      <alignment horizontal="left" vertical="top"/>
    </xf>
    <xf numFmtId="0" fontId="5" fillId="3" borderId="10" xfId="1" applyFont="1" applyFill="1" applyBorder="1" applyAlignment="1">
      <alignment horizontal="left" vertical="top"/>
    </xf>
    <xf numFmtId="0" fontId="8" fillId="0" borderId="4" xfId="1" applyFont="1" applyBorder="1" applyAlignment="1">
      <alignment horizontal="center" vertical="top" wrapText="1"/>
    </xf>
    <xf numFmtId="0" fontId="8" fillId="0" borderId="5" xfId="1" applyFont="1" applyBorder="1" applyAlignment="1">
      <alignment horizontal="center" vertical="top" wrapText="1"/>
    </xf>
    <xf numFmtId="0" fontId="8" fillId="0" borderId="6" xfId="1" applyFont="1" applyBorder="1" applyAlignment="1">
      <alignment horizontal="center" vertical="top" wrapText="1"/>
    </xf>
    <xf numFmtId="0" fontId="8" fillId="0" borderId="10" xfId="1" applyFont="1" applyBorder="1" applyAlignment="1">
      <alignment horizontal="center" vertical="top" wrapText="1"/>
    </xf>
    <xf numFmtId="0" fontId="8" fillId="0" borderId="0" xfId="1" applyFont="1" applyAlignment="1">
      <alignment horizontal="center" vertical="top" wrapText="1"/>
    </xf>
    <xf numFmtId="0" fontId="8" fillId="0" borderId="16" xfId="1" applyFont="1" applyBorder="1" applyAlignment="1">
      <alignment horizontal="center" vertical="top" wrapText="1"/>
    </xf>
    <xf numFmtId="0" fontId="8" fillId="0" borderId="11" xfId="1" applyFont="1" applyBorder="1" applyAlignment="1">
      <alignment horizontal="center" vertical="top" wrapText="1"/>
    </xf>
    <xf numFmtId="0" fontId="8" fillId="0" borderId="12" xfId="1" applyFont="1" applyBorder="1" applyAlignment="1">
      <alignment horizontal="center" vertical="top" wrapText="1"/>
    </xf>
    <xf numFmtId="0" fontId="8" fillId="0" borderId="17" xfId="1" applyFont="1" applyBorder="1" applyAlignment="1">
      <alignment horizontal="center" vertical="top" wrapText="1"/>
    </xf>
    <xf numFmtId="170" fontId="11" fillId="0" borderId="9" xfId="1" applyNumberFormat="1" applyFont="1" applyBorder="1" applyAlignment="1">
      <alignment horizontal="center" vertical="center" wrapText="1"/>
    </xf>
    <xf numFmtId="170" fontId="11" fillId="0" borderId="8" xfId="1" applyNumberFormat="1" applyFont="1" applyBorder="1" applyAlignment="1">
      <alignment horizontal="center" vertical="center" wrapText="1"/>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6" fillId="0" borderId="10" xfId="1" applyFont="1" applyBorder="1" applyAlignment="1">
      <alignment horizontal="left" vertical="top" wrapText="1"/>
    </xf>
    <xf numFmtId="0" fontId="6" fillId="0" borderId="0" xfId="1" applyFont="1" applyAlignment="1">
      <alignment horizontal="left" vertical="top" wrapText="1"/>
    </xf>
    <xf numFmtId="0" fontId="22" fillId="0" borderId="10" xfId="1" applyFont="1" applyBorder="1" applyAlignment="1">
      <alignment horizontal="center" vertical="center" wrapText="1"/>
    </xf>
    <xf numFmtId="0" fontId="22" fillId="0" borderId="0" xfId="1" applyFont="1" applyAlignment="1">
      <alignment horizontal="center" vertical="center" wrapText="1"/>
    </xf>
    <xf numFmtId="0" fontId="24" fillId="4" borderId="4" xfId="1" applyFont="1" applyFill="1" applyBorder="1" applyAlignment="1">
      <alignment horizontal="center" vertical="center"/>
    </xf>
    <xf numFmtId="0" fontId="24" fillId="4" borderId="6" xfId="1" applyFont="1" applyFill="1" applyBorder="1" applyAlignment="1">
      <alignment horizontal="center" vertic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17" xfId="1" applyFont="1" applyBorder="1" applyAlignment="1">
      <alignment horizontal="center"/>
    </xf>
    <xf numFmtId="0" fontId="31" fillId="0" borderId="9" xfId="1" applyFont="1" applyBorder="1" applyAlignment="1">
      <alignment horizontal="center" vertical="top" wrapText="1"/>
    </xf>
    <xf numFmtId="0" fontId="37" fillId="0" borderId="10" xfId="1" applyFont="1" applyBorder="1" applyAlignment="1">
      <alignment horizontal="left" vertical="top" wrapText="1"/>
    </xf>
    <xf numFmtId="0" fontId="37" fillId="0" borderId="0" xfId="1" applyFont="1" applyAlignment="1">
      <alignment horizontal="left" vertical="top" wrapText="1"/>
    </xf>
    <xf numFmtId="0" fontId="3" fillId="3" borderId="1" xfId="1" applyFont="1" applyFill="1" applyBorder="1" applyAlignment="1">
      <alignment horizontal="center" vertical="top" wrapText="1"/>
    </xf>
    <xf numFmtId="0" fontId="3" fillId="3" borderId="2" xfId="1" applyFont="1" applyFill="1" applyBorder="1" applyAlignment="1">
      <alignment horizontal="center" vertical="top"/>
    </xf>
    <xf numFmtId="0" fontId="3" fillId="3" borderId="3" xfId="1" applyFont="1" applyFill="1" applyBorder="1" applyAlignment="1">
      <alignment horizontal="center" vertical="top"/>
    </xf>
    <xf numFmtId="0" fontId="5" fillId="5" borderId="20" xfId="1" applyFont="1" applyFill="1" applyBorder="1" applyAlignment="1" applyProtection="1">
      <alignment horizontal="left" vertical="center"/>
      <protection locked="0"/>
    </xf>
    <xf numFmtId="0" fontId="5" fillId="5" borderId="21" xfId="1" applyFont="1" applyFill="1" applyBorder="1" applyAlignment="1" applyProtection="1">
      <alignment horizontal="left" vertical="center"/>
      <protection locked="0"/>
    </xf>
    <xf numFmtId="0" fontId="5" fillId="5" borderId="22" xfId="1" applyFont="1" applyFill="1" applyBorder="1" applyAlignment="1" applyProtection="1">
      <alignment horizontal="left" vertical="center"/>
      <protection locked="0"/>
    </xf>
    <xf numFmtId="0" fontId="6" fillId="0" borderId="12" xfId="1" applyFont="1" applyBorder="1" applyAlignment="1">
      <alignment horizontal="center"/>
    </xf>
    <xf numFmtId="0" fontId="6" fillId="0" borderId="17" xfId="1" applyFont="1" applyBorder="1" applyAlignment="1">
      <alignment horizontal="center"/>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8" xfId="1" applyFont="1" applyBorder="1" applyAlignment="1">
      <alignment horizontal="center" vertical="center" wrapText="1"/>
    </xf>
    <xf numFmtId="0" fontId="24" fillId="4" borderId="5" xfId="1" applyFont="1" applyFill="1" applyBorder="1" applyAlignment="1">
      <alignment horizontal="center" vertical="center"/>
    </xf>
    <xf numFmtId="0" fontId="4" fillId="0" borderId="5" xfId="1" applyFont="1" applyBorder="1" applyAlignment="1" applyProtection="1">
      <alignment horizontal="center"/>
      <protection locked="0"/>
    </xf>
    <xf numFmtId="0" fontId="4" fillId="0" borderId="4"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16" xfId="4" applyFont="1" applyBorder="1" applyAlignment="1">
      <alignment horizontal="left" vertical="center"/>
    </xf>
    <xf numFmtId="0" fontId="4" fillId="0" borderId="11" xfId="4" applyFont="1" applyBorder="1" applyAlignment="1">
      <alignment horizontal="left" vertical="center"/>
    </xf>
    <xf numFmtId="0" fontId="4" fillId="0" borderId="12" xfId="4" applyFont="1" applyBorder="1" applyAlignment="1">
      <alignment horizontal="left" vertical="center"/>
    </xf>
    <xf numFmtId="0" fontId="4" fillId="0" borderId="17" xfId="4" applyFont="1" applyBorder="1" applyAlignment="1">
      <alignment horizontal="left" vertical="center"/>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0" fontId="5" fillId="3" borderId="1" xfId="1" applyFont="1" applyFill="1" applyBorder="1" applyAlignment="1">
      <alignment horizontal="left" vertical="center"/>
    </xf>
    <xf numFmtId="0" fontId="5" fillId="3" borderId="2" xfId="1" applyFont="1" applyFill="1" applyBorder="1" applyAlignment="1">
      <alignment horizontal="left" vertical="center"/>
    </xf>
    <xf numFmtId="0" fontId="5" fillId="3" borderId="3" xfId="1" applyFont="1" applyFill="1" applyBorder="1" applyAlignment="1">
      <alignment horizontal="left" vertical="center"/>
    </xf>
    <xf numFmtId="10" fontId="8" fillId="0" borderId="4" xfId="1" applyNumberFormat="1" applyFont="1" applyBorder="1" applyAlignment="1">
      <alignment horizontal="center" vertical="top" wrapText="1"/>
    </xf>
    <xf numFmtId="10" fontId="8" fillId="0" borderId="10" xfId="1" applyNumberFormat="1" applyFont="1" applyBorder="1" applyAlignment="1">
      <alignment horizontal="center" vertical="top" wrapText="1"/>
    </xf>
    <xf numFmtId="0" fontId="4" fillId="0" borderId="9" xfId="1" applyFont="1" applyBorder="1" applyAlignment="1">
      <alignment horizontal="center" vertical="center" wrapText="1"/>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7" xfId="1" applyFont="1" applyBorder="1" applyAlignment="1">
      <alignment horizontal="left" vertical="center"/>
    </xf>
    <xf numFmtId="0" fontId="27" fillId="0" borderId="10" xfId="1" applyFont="1" applyBorder="1" applyAlignment="1">
      <alignment horizontal="left" vertical="top" wrapText="1"/>
    </xf>
    <xf numFmtId="0" fontId="27" fillId="0" borderId="0" xfId="1" applyFont="1" applyAlignment="1">
      <alignment horizontal="left" vertical="top" wrapText="1"/>
    </xf>
    <xf numFmtId="0" fontId="18" fillId="0" borderId="13" xfId="1" applyFont="1" applyBorder="1" applyAlignment="1">
      <alignment horizontal="center" vertical="center" wrapText="1"/>
    </xf>
    <xf numFmtId="0" fontId="18" fillId="0" borderId="1" xfId="1" applyFont="1" applyBorder="1" applyAlignment="1">
      <alignment horizontal="center" vertical="center" wrapText="1"/>
    </xf>
    <xf numFmtId="0" fontId="5" fillId="5" borderId="20" xfId="0" applyFont="1" applyFill="1" applyBorder="1" applyAlignment="1" applyProtection="1">
      <alignment horizontal="left" vertical="center"/>
      <protection locked="0"/>
    </xf>
    <xf numFmtId="0" fontId="5" fillId="5" borderId="21" xfId="0" applyFont="1" applyFill="1" applyBorder="1" applyAlignment="1" applyProtection="1">
      <alignment horizontal="left" vertical="center"/>
      <protection locked="0"/>
    </xf>
    <xf numFmtId="0" fontId="5" fillId="5" borderId="22" xfId="0" applyFont="1" applyFill="1" applyBorder="1" applyAlignment="1" applyProtection="1">
      <alignment horizontal="left" vertical="center"/>
      <protection locked="0"/>
    </xf>
    <xf numFmtId="0" fontId="6" fillId="0" borderId="19" xfId="1" applyFont="1" applyBorder="1" applyAlignment="1">
      <alignment horizontal="center"/>
    </xf>
    <xf numFmtId="0" fontId="6" fillId="0" borderId="15" xfId="1" applyFont="1" applyBorder="1" applyAlignment="1">
      <alignment horizontal="center"/>
    </xf>
    <xf numFmtId="0" fontId="5" fillId="3" borderId="9" xfId="1" applyFont="1" applyFill="1" applyBorder="1" applyAlignment="1">
      <alignment horizontal="left" vertical="center" wrapText="1"/>
    </xf>
    <xf numFmtId="0" fontId="9" fillId="0" borderId="8" xfId="1" applyFont="1" applyBorder="1" applyAlignment="1">
      <alignment horizontal="center" vertical="center" wrapText="1"/>
    </xf>
    <xf numFmtId="0" fontId="19" fillId="0" borderId="10" xfId="1" applyFont="1" applyBorder="1" applyAlignment="1">
      <alignment horizontal="center" vertical="top"/>
    </xf>
    <xf numFmtId="0" fontId="19" fillId="0" borderId="0" xfId="1" applyFont="1" applyAlignment="1">
      <alignment horizontal="center" vertical="top"/>
    </xf>
    <xf numFmtId="0" fontId="29" fillId="3" borderId="1" xfId="1" applyFont="1" applyFill="1" applyBorder="1" applyAlignment="1">
      <alignment horizontal="center" vertical="top" wrapText="1"/>
    </xf>
    <xf numFmtId="0" fontId="29" fillId="3" borderId="2" xfId="1" applyFont="1" applyFill="1" applyBorder="1" applyAlignment="1">
      <alignment horizontal="center" vertical="top"/>
    </xf>
    <xf numFmtId="0" fontId="29" fillId="3" borderId="3" xfId="1" applyFont="1" applyFill="1" applyBorder="1" applyAlignment="1">
      <alignment horizontal="center" vertical="top"/>
    </xf>
    <xf numFmtId="0" fontId="24" fillId="4" borderId="4"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19" fillId="0" borderId="10" xfId="1" applyFont="1" applyBorder="1" applyAlignment="1">
      <alignment horizontal="center" vertical="center" wrapText="1"/>
    </xf>
    <xf numFmtId="0" fontId="19" fillId="0" borderId="0" xfId="1" applyFont="1" applyAlignment="1">
      <alignment horizontal="center" vertical="center" wrapText="1"/>
    </xf>
    <xf numFmtId="0" fontId="5" fillId="0" borderId="16" xfId="1" applyFont="1" applyBorder="1" applyAlignment="1">
      <alignment horizontal="left" vertical="center" wrapText="1"/>
    </xf>
    <xf numFmtId="0" fontId="30" fillId="0" borderId="9" xfId="1" applyFont="1" applyBorder="1" applyAlignment="1">
      <alignment horizontal="center" vertical="top" wrapText="1"/>
    </xf>
  </cellXfs>
  <cellStyles count="7">
    <cellStyle name="Link" xfId="6" builtinId="8"/>
    <cellStyle name="Prozent 2" xfId="3" xr:uid="{69E88FE6-73E3-46C0-852A-6B7978583EBB}"/>
    <cellStyle name="Standard" xfId="0" builtinId="0"/>
    <cellStyle name="Standard 2" xfId="1" xr:uid="{3D4BC23A-6FEE-4432-9583-84B5D7A03721}"/>
    <cellStyle name="Standard 6 2" xfId="4" xr:uid="{A3FCEEA2-3A1B-4E86-BD7D-1D751850ED1D}"/>
    <cellStyle name="Währung 2" xfId="2" xr:uid="{3724FB3B-DD8A-4CBD-9223-E0E31F99B091}"/>
    <cellStyle name="Währung 2 2" xfId="5" xr:uid="{3724FB3B-DD8A-4CBD-9223-E0E31F99B091}"/>
  </cellStyles>
  <dxfs count="19">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color rgb="FF9C0006"/>
      </font>
      <fill>
        <patternFill>
          <bgColor rgb="FFFFC7CE"/>
        </patternFill>
      </fill>
    </dxf>
    <dxf>
      <fill>
        <gradientFill>
          <stop position="0">
            <color theme="0" tint="-0.25098422193060094"/>
          </stop>
          <stop position="1">
            <color rgb="FFFFFF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bauwesen.at/pu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33339</xdr:colOff>
      <xdr:row>30</xdr:row>
      <xdr:rowOff>61913</xdr:rowOff>
    </xdr:from>
    <xdr:to>
      <xdr:col>0</xdr:col>
      <xdr:colOff>2447926</xdr:colOff>
      <xdr:row>43</xdr:row>
      <xdr:rowOff>123825</xdr:rowOff>
    </xdr:to>
    <xdr:pic>
      <xdr:nvPicPr>
        <xdr:cNvPr id="3" name="Grafik 2">
          <a:hlinkClick xmlns:r="http://schemas.openxmlformats.org/officeDocument/2006/relationships" r:id="rId1"/>
          <a:extLst>
            <a:ext uri="{FF2B5EF4-FFF2-40B4-BE49-F238E27FC236}">
              <a16:creationId xmlns:a16="http://schemas.microsoft.com/office/drawing/2014/main" id="{D3862FA2-CA25-47C9-B7D5-DB2EBF82D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9" y="8729663"/>
          <a:ext cx="2414587" cy="2414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ropik/Desktop/Kropik/Desktop/BUCH%20Kalk/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
      <sheetName val="Projekt"/>
      <sheetName val="K2 2020"/>
      <sheetName val=" K3 2020 MLP"/>
      <sheetName val=" K3 2020 Regie1"/>
      <sheetName val=" K3 2020 Regie2"/>
      <sheetName val=" K3 1999"/>
    </sheetNames>
    <sheetDataSet>
      <sheetData sheetId="0"/>
      <sheetData sheetId="1">
        <row r="240">
          <cell r="A240" t="str">
            <v>Baustellengemeinkosten auf produktiven Lohn</v>
          </cell>
        </row>
        <row r="241">
          <cell r="A241" t="str">
            <v>Bauleitungskosten (Umlage personeller BGK)</v>
          </cell>
        </row>
        <row r="242">
          <cell r="A242" t="str">
            <v/>
          </cell>
        </row>
        <row r="243">
          <cell r="A243" t="str">
            <v/>
          </cell>
        </row>
        <row r="244">
          <cell r="A244" t="str">
            <v/>
          </cell>
        </row>
      </sheetData>
      <sheetData sheetId="2">
        <row r="21">
          <cell r="H21" t="str">
            <v>Alle Kostenarten</v>
          </cell>
        </row>
        <row r="22">
          <cell r="H22" t="str">
            <v/>
          </cell>
        </row>
        <row r="23">
          <cell r="H23" t="str">
            <v/>
          </cell>
        </row>
        <row r="24">
          <cell r="H24" t="str">
            <v/>
          </cell>
        </row>
        <row r="25">
          <cell r="H25" t="str">
            <v/>
          </cell>
        </row>
        <row r="26">
          <cell r="H26" t="str">
            <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uwesen.at/pub"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A395-A1DE-4E29-912C-25E17ACBAD74}">
  <sheetPr codeName="Tabelle1">
    <tabColor rgb="FFC00000"/>
  </sheetPr>
  <dimension ref="A1:J66"/>
  <sheetViews>
    <sheetView topLeftCell="A2" zoomScaleNormal="100" workbookViewId="0">
      <selection activeCell="A9" sqref="A9"/>
    </sheetView>
  </sheetViews>
  <sheetFormatPr baseColWidth="10" defaultColWidth="10.7109375" defaultRowHeight="15" x14ac:dyDescent="0.25"/>
  <cols>
    <col min="1" max="1" width="49" customWidth="1"/>
    <col min="2" max="2" width="11.85546875" customWidth="1"/>
  </cols>
  <sheetData>
    <row r="1" spans="1:10" ht="53.85" customHeight="1" x14ac:dyDescent="0.25">
      <c r="A1" s="199" t="s">
        <v>336</v>
      </c>
      <c r="B1" s="200"/>
      <c r="C1" s="152" t="s">
        <v>405</v>
      </c>
      <c r="D1" s="190" t="s">
        <v>353</v>
      </c>
      <c r="E1" s="191"/>
      <c r="F1" s="191"/>
      <c r="G1" s="191"/>
      <c r="H1" s="191"/>
      <c r="I1" s="191"/>
      <c r="J1" s="192"/>
    </row>
    <row r="2" spans="1:10" ht="75.75" customHeight="1" x14ac:dyDescent="0.25">
      <c r="A2" s="188" t="str">
        <f ca="1">"Information: Diese Datei enthält aktuell weitere "&amp;_xlfn.SHEETS()-1&amp;" zusätzliche Blätter in denen die Stammdaten für einzelne Branchen eingetragen sind bzw auch individuell eingetragen, geändert oder aktualisert werden können. Nicht benötigte Blätter (Branchen) können Sie entfernen."</f>
        <v>Information: Diese Datei enthält aktuell weitere 18 zusätzliche Blätter in denen die Stammdaten für einzelne Branchen eingetragen sind bzw auch individuell eingetragen, geändert oder aktualisert werden können. Nicht benötigte Blätter (Branchen) können Sie entfernen.</v>
      </c>
      <c r="B2" s="189"/>
      <c r="D2" s="193"/>
      <c r="E2" s="194"/>
      <c r="F2" s="194"/>
      <c r="G2" s="194"/>
      <c r="H2" s="194"/>
      <c r="I2" s="194"/>
      <c r="J2" s="195"/>
    </row>
    <row r="3" spans="1:10" x14ac:dyDescent="0.25">
      <c r="A3" s="57" t="s">
        <v>312</v>
      </c>
      <c r="B3" s="98">
        <v>45653</v>
      </c>
      <c r="D3" s="193"/>
      <c r="E3" s="194"/>
      <c r="F3" s="194"/>
      <c r="G3" s="194"/>
      <c r="H3" s="194"/>
      <c r="I3" s="194"/>
      <c r="J3" s="195"/>
    </row>
    <row r="4" spans="1:10" x14ac:dyDescent="0.25">
      <c r="D4" s="193"/>
      <c r="E4" s="194"/>
      <c r="F4" s="194"/>
      <c r="G4" s="194"/>
      <c r="H4" s="194"/>
      <c r="I4" s="194"/>
      <c r="J4" s="195"/>
    </row>
    <row r="5" spans="1:10" ht="15.75" customHeight="1" x14ac:dyDescent="0.25">
      <c r="A5" s="10" t="s">
        <v>33</v>
      </c>
      <c r="B5" s="97">
        <v>45658</v>
      </c>
      <c r="C5" s="205" t="str">
        <f ca="1">IF(TODAY()-B5&gt;365,"Datum älter als 1 Jahr. Aktu-alisieren!","")</f>
        <v/>
      </c>
      <c r="D5" s="193"/>
      <c r="E5" s="194"/>
      <c r="F5" s="194"/>
      <c r="G5" s="194"/>
      <c r="H5" s="194"/>
      <c r="I5" s="194"/>
      <c r="J5" s="195"/>
    </row>
    <row r="6" spans="1:10" ht="14.25" customHeight="1" x14ac:dyDescent="0.25">
      <c r="A6" s="203" t="s">
        <v>208</v>
      </c>
      <c r="B6" s="201" t="s">
        <v>34</v>
      </c>
      <c r="C6" s="205"/>
      <c r="D6" s="193"/>
      <c r="E6" s="194"/>
      <c r="F6" s="194"/>
      <c r="G6" s="194"/>
      <c r="H6" s="194"/>
      <c r="I6" s="194"/>
      <c r="J6" s="195"/>
    </row>
    <row r="7" spans="1:10" x14ac:dyDescent="0.25">
      <c r="A7" s="204"/>
      <c r="B7" s="202"/>
      <c r="C7" s="205"/>
      <c r="D7" s="193"/>
      <c r="E7" s="194"/>
      <c r="F7" s="194"/>
      <c r="G7" s="194"/>
      <c r="H7" s="194"/>
      <c r="I7" s="194"/>
      <c r="J7" s="195"/>
    </row>
    <row r="8" spans="1:10" ht="15.75" x14ac:dyDescent="0.25">
      <c r="A8" s="59" t="s">
        <v>313</v>
      </c>
      <c r="B8" s="11" t="s">
        <v>35</v>
      </c>
      <c r="C8" s="205"/>
      <c r="D8" s="193"/>
      <c r="E8" s="194"/>
      <c r="F8" s="194"/>
      <c r="G8" s="194"/>
      <c r="H8" s="194"/>
      <c r="I8" s="194"/>
      <c r="J8" s="195"/>
    </row>
    <row r="9" spans="1:10" ht="15.75" customHeight="1" x14ac:dyDescent="0.25">
      <c r="A9" s="135" t="s">
        <v>131</v>
      </c>
      <c r="B9" s="99">
        <v>2.9499999999999998E-2</v>
      </c>
      <c r="D9" s="193"/>
      <c r="E9" s="194"/>
      <c r="F9" s="194"/>
      <c r="G9" s="194"/>
      <c r="H9" s="194"/>
      <c r="I9" s="194"/>
      <c r="J9" s="195"/>
    </row>
    <row r="10" spans="1:10" ht="15.75" customHeight="1" x14ac:dyDescent="0.25">
      <c r="A10" s="60" t="s">
        <v>132</v>
      </c>
      <c r="B10" s="100">
        <v>1E-3</v>
      </c>
      <c r="D10" s="193"/>
      <c r="E10" s="194"/>
      <c r="F10" s="194"/>
      <c r="G10" s="194"/>
      <c r="H10" s="194"/>
      <c r="I10" s="194"/>
      <c r="J10" s="195"/>
    </row>
    <row r="11" spans="1:10" ht="15.75" x14ac:dyDescent="0.25">
      <c r="A11" s="60" t="s">
        <v>133</v>
      </c>
      <c r="B11" s="100">
        <v>0.1255</v>
      </c>
      <c r="D11" s="193"/>
      <c r="E11" s="194"/>
      <c r="F11" s="194"/>
      <c r="G11" s="194"/>
      <c r="H11" s="194"/>
      <c r="I11" s="194"/>
      <c r="J11" s="195"/>
    </row>
    <row r="12" spans="1:10" ht="15.75" x14ac:dyDescent="0.25">
      <c r="A12" s="60" t="s">
        <v>134</v>
      </c>
      <c r="B12" s="100">
        <v>3.78E-2</v>
      </c>
      <c r="D12" s="193"/>
      <c r="E12" s="194"/>
      <c r="F12" s="194"/>
      <c r="G12" s="194"/>
      <c r="H12" s="194"/>
      <c r="I12" s="194"/>
      <c r="J12" s="195"/>
    </row>
    <row r="13" spans="1:10" ht="15.75" x14ac:dyDescent="0.25">
      <c r="A13" s="60" t="s">
        <v>135</v>
      </c>
      <c r="B13" s="100">
        <v>1.0999999999999999E-2</v>
      </c>
      <c r="D13" s="193"/>
      <c r="E13" s="194"/>
      <c r="F13" s="194"/>
      <c r="G13" s="194"/>
      <c r="H13" s="194"/>
      <c r="I13" s="194"/>
      <c r="J13" s="195"/>
    </row>
    <row r="14" spans="1:10" ht="15.75" x14ac:dyDescent="0.25">
      <c r="A14" s="60" t="s">
        <v>136</v>
      </c>
      <c r="B14" s="100">
        <v>5.0000000000000001E-3</v>
      </c>
      <c r="D14" s="196"/>
      <c r="E14" s="197"/>
      <c r="F14" s="197"/>
      <c r="G14" s="197"/>
      <c r="H14" s="197"/>
      <c r="I14" s="197"/>
      <c r="J14" s="198"/>
    </row>
    <row r="15" spans="1:10" ht="15.75" x14ac:dyDescent="0.25">
      <c r="A15" s="60" t="s">
        <v>137</v>
      </c>
      <c r="B15" s="100">
        <v>7.0000000000000001E-3</v>
      </c>
    </row>
    <row r="16" spans="1:10" ht="15.75" x14ac:dyDescent="0.25">
      <c r="A16" s="60" t="s">
        <v>118</v>
      </c>
      <c r="B16" s="100">
        <v>3.6999999999999998E-2</v>
      </c>
    </row>
    <row r="17" spans="1:7" ht="15.75" x14ac:dyDescent="0.25">
      <c r="A17" s="143" t="s">
        <v>332</v>
      </c>
      <c r="B17" s="100">
        <v>3.5999999999999999E-3</v>
      </c>
      <c r="C17" s="206" t="s">
        <v>325</v>
      </c>
      <c r="D17" s="207"/>
      <c r="E17" s="207"/>
      <c r="F17" s="207"/>
      <c r="G17" s="207"/>
    </row>
    <row r="18" spans="1:7" ht="15.75" x14ac:dyDescent="0.25">
      <c r="A18" s="60" t="s">
        <v>324</v>
      </c>
      <c r="B18" s="100">
        <v>1.5299999999999999E-2</v>
      </c>
      <c r="C18" s="206"/>
      <c r="D18" s="207"/>
      <c r="E18" s="207"/>
      <c r="F18" s="207"/>
      <c r="G18" s="207"/>
    </row>
    <row r="19" spans="1:7" ht="15.75" x14ac:dyDescent="0.25">
      <c r="A19" s="60" t="s">
        <v>138</v>
      </c>
      <c r="B19" s="100">
        <v>0.03</v>
      </c>
    </row>
    <row r="20" spans="1:7" ht="15.75" x14ac:dyDescent="0.25">
      <c r="A20" s="60" t="s">
        <v>333</v>
      </c>
      <c r="B20" s="100"/>
    </row>
    <row r="21" spans="1:7" ht="15.75" x14ac:dyDescent="0.25">
      <c r="A21" s="142" t="s">
        <v>333</v>
      </c>
      <c r="B21" s="101"/>
    </row>
    <row r="22" spans="1:7" x14ac:dyDescent="0.25">
      <c r="A22" s="208"/>
      <c r="B22" s="209"/>
    </row>
    <row r="23" spans="1:7" ht="15.75" customHeight="1" x14ac:dyDescent="0.25">
      <c r="A23" s="182" t="s">
        <v>404</v>
      </c>
      <c r="B23" s="183"/>
    </row>
    <row r="24" spans="1:7" ht="14.25" customHeight="1" x14ac:dyDescent="0.25">
      <c r="A24" s="184"/>
      <c r="B24" s="185"/>
    </row>
    <row r="25" spans="1:7" x14ac:dyDescent="0.25">
      <c r="A25" s="186"/>
      <c r="B25" s="187"/>
    </row>
    <row r="26" spans="1:7" ht="15.75" x14ac:dyDescent="0.25">
      <c r="A26" s="145" t="s">
        <v>335</v>
      </c>
      <c r="B26" s="146">
        <v>30</v>
      </c>
    </row>
    <row r="27" spans="1:7" ht="15.75" x14ac:dyDescent="0.25">
      <c r="A27" s="145" t="s">
        <v>334</v>
      </c>
      <c r="B27" s="146">
        <v>17</v>
      </c>
    </row>
    <row r="28" spans="1:7" ht="14.25" customHeight="1" x14ac:dyDescent="0.25"/>
    <row r="31" spans="1:7" x14ac:dyDescent="0.25">
      <c r="A31" s="153"/>
      <c r="B31" s="172" t="s">
        <v>391</v>
      </c>
      <c r="C31" s="172"/>
      <c r="D31" s="172"/>
      <c r="E31" s="172"/>
      <c r="F31" s="173"/>
    </row>
    <row r="32" spans="1:7" x14ac:dyDescent="0.25">
      <c r="A32" s="154"/>
      <c r="B32" s="174"/>
      <c r="C32" s="174"/>
      <c r="D32" s="174"/>
      <c r="E32" s="174"/>
      <c r="F32" s="175"/>
    </row>
    <row r="33" spans="1:6" ht="14.25" customHeight="1" x14ac:dyDescent="0.25">
      <c r="A33" s="154"/>
      <c r="B33" s="174"/>
      <c r="C33" s="174"/>
      <c r="D33" s="174"/>
      <c r="E33" s="174"/>
      <c r="F33" s="175"/>
    </row>
    <row r="34" spans="1:6" ht="15.75" x14ac:dyDescent="0.25">
      <c r="A34" s="154"/>
      <c r="C34" s="155"/>
      <c r="D34" s="155"/>
      <c r="F34" s="156"/>
    </row>
    <row r="35" spans="1:6" x14ac:dyDescent="0.25">
      <c r="A35" s="154"/>
      <c r="B35" s="174" t="s">
        <v>387</v>
      </c>
      <c r="C35" s="174"/>
      <c r="D35" s="174"/>
      <c r="E35" s="174"/>
      <c r="F35" s="175"/>
    </row>
    <row r="36" spans="1:6" x14ac:dyDescent="0.25">
      <c r="A36" s="154"/>
      <c r="B36" s="174"/>
      <c r="C36" s="174"/>
      <c r="D36" s="174"/>
      <c r="E36" s="174"/>
      <c r="F36" s="175"/>
    </row>
    <row r="37" spans="1:6" x14ac:dyDescent="0.25">
      <c r="A37" s="154"/>
      <c r="B37" s="174"/>
      <c r="C37" s="174"/>
      <c r="D37" s="174"/>
      <c r="E37" s="174"/>
      <c r="F37" s="175"/>
    </row>
    <row r="38" spans="1:6" ht="15.75" x14ac:dyDescent="0.25">
      <c r="A38" s="154"/>
      <c r="C38" s="155"/>
      <c r="F38" s="156"/>
    </row>
    <row r="39" spans="1:6" ht="14.25" customHeight="1" x14ac:dyDescent="0.25">
      <c r="A39" s="154"/>
      <c r="B39" s="174" t="s">
        <v>388</v>
      </c>
      <c r="C39" s="174"/>
      <c r="D39" s="174"/>
      <c r="E39" s="174"/>
      <c r="F39" s="175"/>
    </row>
    <row r="40" spans="1:6" x14ac:dyDescent="0.25">
      <c r="A40" s="154"/>
      <c r="B40" s="174"/>
      <c r="C40" s="174"/>
      <c r="D40" s="174"/>
      <c r="E40" s="174"/>
      <c r="F40" s="175"/>
    </row>
    <row r="41" spans="1:6" x14ac:dyDescent="0.25">
      <c r="A41" s="154"/>
      <c r="B41" s="174"/>
      <c r="C41" s="174"/>
      <c r="D41" s="174"/>
      <c r="E41" s="174"/>
      <c r="F41" s="175"/>
    </row>
    <row r="42" spans="1:6" ht="15.75" x14ac:dyDescent="0.25">
      <c r="A42" s="154"/>
      <c r="B42" s="176" t="s">
        <v>389</v>
      </c>
      <c r="C42" s="176"/>
      <c r="D42" s="176"/>
      <c r="E42" s="176"/>
      <c r="F42" s="177"/>
    </row>
    <row r="43" spans="1:6" x14ac:dyDescent="0.25">
      <c r="A43" s="154"/>
      <c r="B43" s="178" t="s">
        <v>390</v>
      </c>
      <c r="C43" s="178"/>
      <c r="D43" s="178"/>
      <c r="E43" s="178"/>
      <c r="F43" s="179"/>
    </row>
    <row r="44" spans="1:6" x14ac:dyDescent="0.25">
      <c r="A44" s="157"/>
      <c r="B44" s="180"/>
      <c r="C44" s="180"/>
      <c r="D44" s="180"/>
      <c r="E44" s="180"/>
      <c r="F44" s="181"/>
    </row>
    <row r="48" spans="1:6" x14ac:dyDescent="0.25">
      <c r="A48" s="160"/>
      <c r="B48" s="170"/>
      <c r="C48" s="170"/>
      <c r="D48" s="170"/>
      <c r="E48" s="170"/>
      <c r="F48" s="170"/>
    </row>
    <row r="49" spans="1:6" x14ac:dyDescent="0.25">
      <c r="A49" s="161"/>
      <c r="B49" s="161"/>
      <c r="C49" s="162"/>
      <c r="D49" s="162"/>
      <c r="E49" s="171"/>
      <c r="F49" s="171"/>
    </row>
    <row r="50" spans="1:6" x14ac:dyDescent="0.25">
      <c r="C50" s="163"/>
      <c r="D50" s="159"/>
      <c r="E50" s="167"/>
      <c r="F50" s="167"/>
    </row>
    <row r="51" spans="1:6" x14ac:dyDescent="0.25">
      <c r="C51" s="163"/>
      <c r="D51" s="159"/>
      <c r="E51" s="167"/>
      <c r="F51" s="167"/>
    </row>
    <row r="52" spans="1:6" x14ac:dyDescent="0.25">
      <c r="C52" s="163"/>
      <c r="D52" s="159"/>
      <c r="E52" s="167"/>
      <c r="F52" s="167"/>
    </row>
    <row r="53" spans="1:6" x14ac:dyDescent="0.25">
      <c r="C53" s="163"/>
      <c r="D53" s="159"/>
      <c r="E53" s="167"/>
      <c r="F53" s="167"/>
    </row>
    <row r="54" spans="1:6" x14ac:dyDescent="0.25">
      <c r="C54" s="163"/>
      <c r="D54" s="159"/>
      <c r="E54" s="167"/>
      <c r="F54" s="167"/>
    </row>
    <row r="55" spans="1:6" x14ac:dyDescent="0.25">
      <c r="C55" s="163"/>
      <c r="D55" s="159"/>
      <c r="E55" s="167"/>
      <c r="F55" s="167"/>
    </row>
    <row r="56" spans="1:6" x14ac:dyDescent="0.25">
      <c r="C56" s="163"/>
      <c r="D56" s="159"/>
      <c r="E56" s="167"/>
      <c r="F56" s="167"/>
    </row>
    <row r="57" spans="1:6" x14ac:dyDescent="0.25">
      <c r="C57" s="163"/>
      <c r="D57" s="159"/>
      <c r="E57" s="167"/>
      <c r="F57" s="167"/>
    </row>
    <row r="58" spans="1:6" x14ac:dyDescent="0.25">
      <c r="C58" s="163"/>
      <c r="D58" s="159"/>
      <c r="E58" s="167"/>
      <c r="F58" s="167"/>
    </row>
    <row r="59" spans="1:6" x14ac:dyDescent="0.25">
      <c r="C59" s="163"/>
      <c r="D59" s="159"/>
      <c r="E59" s="167"/>
      <c r="F59" s="167"/>
    </row>
    <row r="60" spans="1:6" x14ac:dyDescent="0.25">
      <c r="C60" s="163"/>
      <c r="D60" s="159"/>
      <c r="E60" s="167"/>
      <c r="F60" s="167"/>
    </row>
    <row r="61" spans="1:6" x14ac:dyDescent="0.25">
      <c r="C61" s="163"/>
      <c r="D61" s="159"/>
      <c r="E61" s="167"/>
      <c r="F61" s="167"/>
    </row>
    <row r="62" spans="1:6" x14ac:dyDescent="0.25">
      <c r="C62" s="163"/>
      <c r="D62" s="159"/>
      <c r="E62" s="167"/>
      <c r="F62" s="167"/>
    </row>
    <row r="63" spans="1:6" x14ac:dyDescent="0.25">
      <c r="C63" s="163"/>
      <c r="D63" s="159"/>
      <c r="E63" s="167"/>
      <c r="F63" s="167"/>
    </row>
    <row r="64" spans="1:6" x14ac:dyDescent="0.25">
      <c r="A64" s="154">
        <f ca="1">IFERROR(INDIRECT(DPNK!E64&amp;"!B3"),"")</f>
        <v>0</v>
      </c>
      <c r="B64" s="156"/>
      <c r="C64" s="158">
        <f ca="1">IFERROR(INDIRECT(DPNK!E64&amp;"!B4"),"")</f>
        <v>43831</v>
      </c>
      <c r="D64" s="159">
        <f t="shared" ref="D64" ca="1" si="0">IFERROR(TODAY()-C64,"")</f>
        <v>1944</v>
      </c>
      <c r="E64" s="168" t="str">
        <f ca="1">IFERROR(VORLAGE3!E$2,"")</f>
        <v>VORLAGE3</v>
      </c>
      <c r="F64" s="169"/>
    </row>
    <row r="66" spans="1:6" x14ac:dyDescent="0.25">
      <c r="A66" s="164" t="s">
        <v>425</v>
      </c>
      <c r="B66" s="165"/>
      <c r="C66" s="165"/>
      <c r="D66" s="165"/>
      <c r="E66" s="165"/>
      <c r="F66" s="166"/>
    </row>
  </sheetData>
  <sheetProtection algorithmName="SHA-512" hashValue="8BrHSiHIKO7PRNk5+WLt973Ss/PxzpRj78hg+N+bJ/mGdU1+Kj/0Z+G7lTg6YfVjIj3fHSLr6EK6RBKoM7K2OA==" saltValue="HurZJIyRSY0Pkz+zrWlX3Q==" spinCount="100000" sheet="1" formatColumns="0" selectLockedCells="1"/>
  <mergeCells count="32">
    <mergeCell ref="A23:B25"/>
    <mergeCell ref="A2:B2"/>
    <mergeCell ref="D1:J14"/>
    <mergeCell ref="A1:B1"/>
    <mergeCell ref="B6:B7"/>
    <mergeCell ref="A6:A7"/>
    <mergeCell ref="C5:C8"/>
    <mergeCell ref="C17:G18"/>
    <mergeCell ref="A22:B22"/>
    <mergeCell ref="B31:F33"/>
    <mergeCell ref="B35:F37"/>
    <mergeCell ref="B39:F41"/>
    <mergeCell ref="B42:F42"/>
    <mergeCell ref="B43:F44"/>
    <mergeCell ref="B48:F48"/>
    <mergeCell ref="E55:F55"/>
    <mergeCell ref="E56:F56"/>
    <mergeCell ref="E57:F57"/>
    <mergeCell ref="E58:F58"/>
    <mergeCell ref="E50:F50"/>
    <mergeCell ref="E51:F51"/>
    <mergeCell ref="E52:F52"/>
    <mergeCell ref="E53:F53"/>
    <mergeCell ref="E54:F54"/>
    <mergeCell ref="E49:F49"/>
    <mergeCell ref="A66:F66"/>
    <mergeCell ref="E60:F60"/>
    <mergeCell ref="E61:F61"/>
    <mergeCell ref="E62:F62"/>
    <mergeCell ref="E59:F59"/>
    <mergeCell ref="E63:F63"/>
    <mergeCell ref="E64:F64"/>
  </mergeCells>
  <conditionalFormatting sqref="B5">
    <cfRule type="expression" dxfId="18" priority="2">
      <formula>$C$5&lt;&gt;""</formula>
    </cfRule>
  </conditionalFormatting>
  <conditionalFormatting sqref="D50:D64">
    <cfRule type="cellIs" dxfId="17" priority="1" operator="greaterThan">
      <formula>365</formula>
    </cfRule>
  </conditionalFormatting>
  <dataValidations count="3">
    <dataValidation type="date" operator="greaterThan" allowBlank="1" showInputMessage="1" showErrorMessage="1" error="Bitte ein gültiges Datum eingeben! (TT.MM.JJJJ)" sqref="B5" xr:uid="{B4DCDDD1-DDCD-42A5-948F-7F60CA7075C8}">
      <formula1>43466</formula1>
    </dataValidation>
    <dataValidation type="decimal" errorStyle="warning" operator="greaterThanOrEqual" allowBlank="1" showInputMessage="1" showErrorMessage="1" error="Negativer Wert??" sqref="B9:B21" xr:uid="{5C5E6B1D-3F9D-4DC2-AF15-992DC30C049F}">
      <formula1>0</formula1>
    </dataValidation>
    <dataValidation type="decimal" operator="greaterThanOrEqual" allowBlank="1" showInputMessage="1" showErrorMessage="1" error="Wert muss größer oder gleich 0 sein." sqref="B26:B27" xr:uid="{C0053761-2D78-4283-9DFF-7751F4E4CCAA}">
      <formula1>0</formula1>
    </dataValidation>
  </dataValidations>
  <hyperlinks>
    <hyperlink ref="B43" r:id="rId1" xr:uid="{172490BC-91C5-4CB0-A8DA-2623C7D785B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8A5C5-2767-42CE-AED6-5CC8950FB650}">
  <sheetPr codeName="Tabelle10">
    <tabColor theme="7"/>
  </sheetPr>
  <dimension ref="A1:J162"/>
  <sheetViews>
    <sheetView showGridLines="0" zoomScaleNormal="100" workbookViewId="0">
      <selection activeCell="E153" sqref="E153"/>
    </sheetView>
  </sheetViews>
  <sheetFormatPr baseColWidth="10" defaultColWidth="12.85546875" defaultRowHeight="15.75" x14ac:dyDescent="0.25"/>
  <cols>
    <col min="1" max="1" width="37.5703125" style="12" customWidth="1"/>
    <col min="2" max="2" width="12.7109375" style="12" customWidth="1"/>
    <col min="3"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10-te von 19 Blättern in dieser Datei [K3_Quelle])</v>
      </c>
      <c r="B2" s="254" t="str">
        <f ca="1">MID(J1,1,SEARCH(".",J1)-1)</f>
        <v>K3_Quelle</v>
      </c>
      <c r="C2" s="275"/>
      <c r="D2" s="255"/>
      <c r="E2" s="254" t="str">
        <f ca="1">MID(CELL("Dateiname",$A$1),FIND("]", CELL("Dateiname",$A$1))+1,31)</f>
        <v>Handelsarbeiter_25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257</v>
      </c>
      <c r="C3" s="303"/>
      <c r="D3" s="303"/>
      <c r="E3" s="303"/>
      <c r="F3" s="304"/>
      <c r="G3" s="150" t="str">
        <f ca="1">IF(TODAY()-B4&gt;365,"KollV-Datum älter als 1 Jahr!","")</f>
        <v/>
      </c>
    </row>
    <row r="4" spans="1:10" ht="16.5" thickTop="1" x14ac:dyDescent="0.25">
      <c r="A4" s="122" t="s">
        <v>298</v>
      </c>
      <c r="B4" s="123">
        <v>45658</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428</v>
      </c>
      <c r="B7" s="132"/>
      <c r="C7" s="63"/>
      <c r="D7" s="13">
        <f t="shared" ref="D7:D32" si="0">B7*$D$4</f>
        <v>0</v>
      </c>
      <c r="E7" s="105"/>
      <c r="F7" s="14">
        <f>D7*E7</f>
        <v>0</v>
      </c>
    </row>
    <row r="8" spans="1:10" x14ac:dyDescent="0.25">
      <c r="A8" s="134" t="s">
        <v>258</v>
      </c>
      <c r="B8" s="91">
        <v>12.56</v>
      </c>
      <c r="C8" s="64"/>
      <c r="D8" s="6">
        <f t="shared" si="0"/>
        <v>12.56</v>
      </c>
      <c r="E8" s="106">
        <v>0.1</v>
      </c>
      <c r="F8" s="7">
        <f t="shared" ref="F8:F32" si="1">D8*E8</f>
        <v>1.2560000000000002</v>
      </c>
    </row>
    <row r="9" spans="1:10" x14ac:dyDescent="0.25">
      <c r="A9" s="134" t="s">
        <v>259</v>
      </c>
      <c r="B9" s="91">
        <v>12.91</v>
      </c>
      <c r="C9" s="64"/>
      <c r="D9" s="6">
        <f t="shared" si="0"/>
        <v>12.91</v>
      </c>
      <c r="E9" s="106">
        <v>0.1</v>
      </c>
      <c r="F9" s="7">
        <f t="shared" si="1"/>
        <v>1.2910000000000001</v>
      </c>
      <c r="H9" s="15"/>
    </row>
    <row r="10" spans="1:10" x14ac:dyDescent="0.25">
      <c r="A10" s="134" t="s">
        <v>260</v>
      </c>
      <c r="B10" s="91">
        <v>13.3</v>
      </c>
      <c r="C10" s="64"/>
      <c r="D10" s="6">
        <f t="shared" si="0"/>
        <v>13.3</v>
      </c>
      <c r="E10" s="106">
        <v>0.1</v>
      </c>
      <c r="F10" s="7">
        <f t="shared" si="1"/>
        <v>1.33</v>
      </c>
    </row>
    <row r="11" spans="1:10" x14ac:dyDescent="0.25">
      <c r="A11" s="134" t="s">
        <v>261</v>
      </c>
      <c r="B11" s="91">
        <v>13.61</v>
      </c>
      <c r="C11" s="64"/>
      <c r="D11" s="6">
        <f t="shared" si="0"/>
        <v>13.61</v>
      </c>
      <c r="E11" s="106">
        <v>0.1</v>
      </c>
      <c r="F11" s="7">
        <f t="shared" si="1"/>
        <v>1.361</v>
      </c>
    </row>
    <row r="12" spans="1:10" x14ac:dyDescent="0.25">
      <c r="A12" s="134" t="s">
        <v>262</v>
      </c>
      <c r="B12" s="91">
        <v>13.86</v>
      </c>
      <c r="C12" s="64"/>
      <c r="D12" s="6">
        <f t="shared" si="0"/>
        <v>13.86</v>
      </c>
      <c r="E12" s="106">
        <v>0.1</v>
      </c>
      <c r="F12" s="7">
        <f t="shared" si="1"/>
        <v>1.3860000000000001</v>
      </c>
    </row>
    <row r="13" spans="1:10" x14ac:dyDescent="0.25">
      <c r="A13" s="134"/>
      <c r="B13" s="91"/>
      <c r="C13" s="64"/>
      <c r="D13" s="6">
        <f t="shared" si="0"/>
        <v>0</v>
      </c>
      <c r="E13" s="106"/>
      <c r="F13" s="7">
        <f t="shared" si="1"/>
        <v>0</v>
      </c>
    </row>
    <row r="14" spans="1:10" x14ac:dyDescent="0.25">
      <c r="A14" s="134" t="s">
        <v>330</v>
      </c>
      <c r="B14" s="91"/>
      <c r="C14" s="64"/>
      <c r="D14" s="6">
        <f t="shared" si="0"/>
        <v>0</v>
      </c>
      <c r="E14" s="106"/>
      <c r="F14" s="7">
        <f t="shared" si="1"/>
        <v>0</v>
      </c>
    </row>
    <row r="15" spans="1:10" x14ac:dyDescent="0.25">
      <c r="A15" s="134" t="s">
        <v>329</v>
      </c>
      <c r="B15" s="91"/>
      <c r="C15" s="64"/>
      <c r="D15" s="6">
        <f t="shared" si="0"/>
        <v>0</v>
      </c>
      <c r="E15" s="106"/>
      <c r="F15" s="7">
        <f t="shared" si="1"/>
        <v>0</v>
      </c>
    </row>
    <row r="16" spans="1:10" x14ac:dyDescent="0.25">
      <c r="A16" s="134"/>
      <c r="B16" s="91"/>
      <c r="C16" s="64"/>
      <c r="D16" s="6">
        <f t="shared" si="0"/>
        <v>0</v>
      </c>
      <c r="E16" s="106"/>
      <c r="F16" s="7">
        <f t="shared" si="1"/>
        <v>0</v>
      </c>
    </row>
    <row r="17" spans="1:6" x14ac:dyDescent="0.25">
      <c r="A17" s="60"/>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38.5</v>
      </c>
      <c r="D37" s="259" t="str">
        <f>IF(C37="","Arb.-Zeit eintragen!","")</f>
        <v/>
      </c>
      <c r="E37" s="240" t="s">
        <v>311</v>
      </c>
      <c r="F37" s="242"/>
    </row>
    <row r="38" spans="1:6" ht="18" x14ac:dyDescent="0.25">
      <c r="A38" s="16" t="s">
        <v>316</v>
      </c>
      <c r="B38" s="18" t="s">
        <v>70</v>
      </c>
      <c r="C38" s="18" t="s">
        <v>16</v>
      </c>
      <c r="D38" s="259"/>
      <c r="E38" s="240"/>
      <c r="F38" s="242"/>
    </row>
    <row r="39" spans="1:6" x14ac:dyDescent="0.25">
      <c r="A39" s="133"/>
      <c r="B39" s="74"/>
      <c r="C39" s="75"/>
      <c r="E39" s="240"/>
      <c r="F39" s="242"/>
    </row>
    <row r="40" spans="1:6" x14ac:dyDescent="0.25">
      <c r="A40" s="134" t="s">
        <v>17</v>
      </c>
      <c r="B40" s="76">
        <v>1</v>
      </c>
      <c r="C40" s="77">
        <v>0.5</v>
      </c>
      <c r="E40" s="240"/>
      <c r="F40" s="242"/>
    </row>
    <row r="41" spans="1:6" x14ac:dyDescent="0.25">
      <c r="A41" s="134" t="s">
        <v>18</v>
      </c>
      <c r="B41" s="76">
        <v>1</v>
      </c>
      <c r="C41" s="77">
        <v>1</v>
      </c>
      <c r="E41" s="240"/>
      <c r="F41" s="242"/>
    </row>
    <row r="42" spans="1:6" x14ac:dyDescent="0.25">
      <c r="A42" s="134"/>
      <c r="B42" s="76"/>
      <c r="C42" s="77"/>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c r="B50" s="74"/>
      <c r="C50" s="75"/>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t="s">
        <v>275</v>
      </c>
      <c r="B56" s="82">
        <v>2.2999999999999998</v>
      </c>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c r="B68" s="87"/>
      <c r="C68" s="85"/>
      <c r="D68" s="25" t="str">
        <f>IF(AND(B68&gt;0,C68&gt;0),"Entweder in % oder €-Wert angeben!!","")</f>
        <v/>
      </c>
    </row>
    <row r="69" spans="1:5" x14ac:dyDescent="0.25">
      <c r="A69" s="134"/>
      <c r="B69" s="88"/>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429</v>
      </c>
      <c r="B100" s="90">
        <v>20.3</v>
      </c>
      <c r="C100" s="90"/>
      <c r="D100" s="7">
        <f>B100+C100</f>
        <v>20.3</v>
      </c>
    </row>
    <row r="101" spans="1:7" x14ac:dyDescent="0.25">
      <c r="A101" s="138"/>
      <c r="B101" s="90"/>
      <c r="C101" s="90"/>
      <c r="D101" s="7">
        <f t="shared" ref="D101:D110" si="3">B101+C101</f>
        <v>0</v>
      </c>
    </row>
    <row r="102" spans="1:7" x14ac:dyDescent="0.25">
      <c r="A102" s="138"/>
      <c r="B102" s="90"/>
      <c r="C102" s="90"/>
      <c r="D102" s="7">
        <f t="shared" si="3"/>
        <v>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119</v>
      </c>
      <c r="C134" s="36">
        <f>IF(B134=B$132,DPNK!B9,"")</f>
        <v>2.9499999999999998E-2</v>
      </c>
    </row>
    <row r="135" spans="1:8" x14ac:dyDescent="0.25">
      <c r="A135" s="35" t="str">
        <f>DPNK!A10</f>
        <v>Zuschlag Insolvenzentgeltsicherung</v>
      </c>
      <c r="B135" s="96" t="s">
        <v>119</v>
      </c>
      <c r="C135" s="36">
        <f>IF(B135=B$132,DPNK!B10,"")</f>
        <v>1E-3</v>
      </c>
    </row>
    <row r="136" spans="1:8" x14ac:dyDescent="0.25">
      <c r="A136" s="35" t="str">
        <f>DPNK!A11</f>
        <v>Pensionsversicherung ASVG</v>
      </c>
      <c r="B136" s="96" t="s">
        <v>119</v>
      </c>
      <c r="C136" s="36">
        <f>IF(B136=B$132,DPNK!B11,"")</f>
        <v>0.1255</v>
      </c>
    </row>
    <row r="137" spans="1:8" x14ac:dyDescent="0.25">
      <c r="A137" s="35" t="str">
        <f>DPNK!A12</f>
        <v>Krankenversicherung ASVG</v>
      </c>
      <c r="B137" s="96" t="s">
        <v>119</v>
      </c>
      <c r="C137" s="36">
        <f>IF(B137=B$132,DPNK!B12,"")</f>
        <v>3.78E-2</v>
      </c>
    </row>
    <row r="138" spans="1:8" x14ac:dyDescent="0.25">
      <c r="A138" s="35" t="str">
        <f>DPNK!A13</f>
        <v>Unfallversicherung</v>
      </c>
      <c r="B138" s="96" t="s">
        <v>119</v>
      </c>
      <c r="C138" s="36">
        <f>IF(B138=B$132,DPNK!B13,"")</f>
        <v>1.0999999999999999E-2</v>
      </c>
    </row>
    <row r="139" spans="1:8" x14ac:dyDescent="0.25">
      <c r="A139" s="35" t="str">
        <f>DPNK!A14</f>
        <v>Wohnbauförderungsbeitrag</v>
      </c>
      <c r="B139" s="96" t="s">
        <v>119</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119</v>
      </c>
      <c r="C141" s="36">
        <f>IF(B141=B$132,DPNK!B16,"")</f>
        <v>3.6999999999999998E-2</v>
      </c>
    </row>
    <row r="142" spans="1:8" x14ac:dyDescent="0.25">
      <c r="A142" s="35" t="str">
        <f>DPNK!A17</f>
        <v>#DG Zuschl. FLAF (KU2; Ø-Wert; Wert Bundesland?)</v>
      </c>
      <c r="B142" s="96" t="s">
        <v>119</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119</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0.67500000000000004</v>
      </c>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0.67500000000000004</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3z2+RsO9r9jOv07oBcMvdh6sZ31AEzxtP7DCknCQqeJ4s35yKJGaVA8hbZyDgTb2z4ZWMlTYU+d1jhcUMuDaZg==" saltValue="a80VU7pqUQ90FW7arlPo0Q==" spinCount="100000" sheet="1" formatColumns="0" selectLockedCells="1"/>
  <mergeCells count="46">
    <mergeCell ref="A153:C153"/>
    <mergeCell ref="A154:C154"/>
    <mergeCell ref="F149:H158"/>
    <mergeCell ref="E108:G111"/>
    <mergeCell ref="A112:A113"/>
    <mergeCell ref="B112:D112"/>
    <mergeCell ref="A157:E157"/>
    <mergeCell ref="A125:D126"/>
    <mergeCell ref="A128:F128"/>
    <mergeCell ref="C131:C132"/>
    <mergeCell ref="D142:H143"/>
    <mergeCell ref="D130:F132"/>
    <mergeCell ref="A155:C155"/>
    <mergeCell ref="A156:C156"/>
    <mergeCell ref="A132:A133"/>
    <mergeCell ref="A149:A150"/>
    <mergeCell ref="E149:E151"/>
    <mergeCell ref="A151:D151"/>
    <mergeCell ref="A152:C152"/>
    <mergeCell ref="A1:F1"/>
    <mergeCell ref="B3:F3"/>
    <mergeCell ref="E4:F4"/>
    <mergeCell ref="A5:A6"/>
    <mergeCell ref="B5:B6"/>
    <mergeCell ref="C5:C6"/>
    <mergeCell ref="D5:D6"/>
    <mergeCell ref="E5:E6"/>
    <mergeCell ref="F5:F6"/>
    <mergeCell ref="B2:D2"/>
    <mergeCell ref="E2:F2"/>
    <mergeCell ref="A158:E162"/>
    <mergeCell ref="A117:A118"/>
    <mergeCell ref="G2:H2"/>
    <mergeCell ref="A98:A99"/>
    <mergeCell ref="B98:D98"/>
    <mergeCell ref="E36:F36"/>
    <mergeCell ref="E37:F51"/>
    <mergeCell ref="A96:D96"/>
    <mergeCell ref="G5:I6"/>
    <mergeCell ref="D37:D38"/>
    <mergeCell ref="A34:F34"/>
    <mergeCell ref="B117:D117"/>
    <mergeCell ref="A61:C63"/>
    <mergeCell ref="A66:C66"/>
    <mergeCell ref="A36:C36"/>
    <mergeCell ref="E97:G99"/>
  </mergeCells>
  <conditionalFormatting sqref="A134:A146">
    <cfRule type="expression" dxfId="8" priority="1">
      <formula>($B134&lt;&gt;"Ja")</formula>
    </cfRule>
  </conditionalFormatting>
  <dataValidations count="10">
    <dataValidation type="list" showInputMessage="1" showErrorMessage="1" sqref="B134:B146" xr:uid="{CA565FF3-829C-4295-B436-1F0BB1772DC0}">
      <formula1>$B$132:$B$133</formula1>
    </dataValidation>
    <dataValidation operator="greaterThan" allowBlank="1" showInputMessage="1" showErrorMessage="1" error="Bitte ein gültiges Datum eingeben! (TT.MM.JJJJ)" sqref="C130" xr:uid="{7398645F-C1A8-4123-9345-5B42B56FC8EC}"/>
    <dataValidation type="decimal" errorStyle="warning" allowBlank="1" showInputMessage="1" showErrorMessage="1" error="Wert erscheint hoch oder negative Werte nicht zulässig! Eingabe prüfen!" sqref="C134:C146" xr:uid="{D9C2E132-0BB0-48ED-85C0-19BEB70E249A}">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6481CE7D-7235-4CB1-853B-53A1B70D4AD3}">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A23801CF-96AA-427D-BCB4-377DE2986B04}">
      <formula1>0</formula1>
      <formula2>B109</formula2>
    </dataValidation>
    <dataValidation type="decimal" errorStyle="warning" allowBlank="1" showInputMessage="1" showErrorMessage="1" error="Auffällige Eingabe. IdR ist die im KollV vorgesehene arbeitszeit kürzer als 40 Std pro Woche!" sqref="C37" xr:uid="{CB5BA030-165C-4822-B25F-AED614A245D8}">
      <formula1>35</formula1>
      <formula2>40</formula2>
    </dataValidation>
    <dataValidation type="decimal" errorStyle="warning" allowBlank="1" showInputMessage="1" showErrorMessage="1" error="Ihre Eingabe ist größer als 5 mal der Beitragsfreibetrag je Woche!" sqref="B120:B124" xr:uid="{0A62AE60-5C7A-479B-911C-1EBB55BC7D2C}">
      <formula1>0</formula1>
      <formula2>5*B98</formula2>
    </dataValidation>
    <dataValidation type="date" operator="greaterThan" allowBlank="1" showInputMessage="1" showErrorMessage="1" error="Datum eingeben (TT.MM.JJJJ)." sqref="B4" xr:uid="{A831D653-7BC6-4ABE-9A7F-DFDC153E775C}">
      <formula1>42369</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5C62303B-5451-4AB8-85D1-87355C3B5C98}">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7DB06030-ED51-477A-9022-3CC132DC30BA}">
      <formula1>B$97</formula1>
    </dataValidation>
  </dataValidation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D661-8A7E-4576-B364-E064D54D8BCB}">
  <sheetPr codeName="Tabelle11">
    <tabColor theme="6"/>
  </sheetPr>
  <dimension ref="A1:J162"/>
  <sheetViews>
    <sheetView showGridLines="0" zoomScaleNormal="100" workbookViewId="0">
      <selection activeCell="C105" sqref="C105"/>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11-te von 19 Blättern in dieser Datei [K3_Quelle])</v>
      </c>
      <c r="B2" s="254" t="str">
        <f ca="1">MID(J1,1,SEARCH(".",J1)-1)</f>
        <v>K3_Quelle</v>
      </c>
      <c r="C2" s="275"/>
      <c r="D2" s="255"/>
      <c r="E2" s="254" t="str">
        <f ca="1">MID(CELL("Dateiname",$A$1),FIND("]", CELL("Dateiname",$A$1))+1,31)</f>
        <v>Maler_25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227</v>
      </c>
      <c r="C3" s="303"/>
      <c r="D3" s="303"/>
      <c r="E3" s="303"/>
      <c r="F3" s="304"/>
      <c r="G3" s="150" t="str">
        <f ca="1">IF(TODAY()-B4&gt;365,"KollV-Datum älter als 1 Jahr!","")</f>
        <v/>
      </c>
    </row>
    <row r="4" spans="1:10" ht="16.5" thickTop="1" x14ac:dyDescent="0.25">
      <c r="A4" s="122" t="s">
        <v>298</v>
      </c>
      <c r="B4" s="123">
        <v>45778</v>
      </c>
      <c r="C4" s="122" t="s">
        <v>297</v>
      </c>
      <c r="D4" s="125">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228</v>
      </c>
      <c r="B7" s="132">
        <v>16.239999999999998</v>
      </c>
      <c r="C7" s="63"/>
      <c r="D7" s="13">
        <f t="shared" ref="D7:D32" si="0">B7*$D$4</f>
        <v>16.239999999999998</v>
      </c>
      <c r="E7" s="105">
        <v>0.15</v>
      </c>
      <c r="F7" s="14">
        <f>D7*E7</f>
        <v>2.4359999999999995</v>
      </c>
    </row>
    <row r="8" spans="1:10" x14ac:dyDescent="0.25">
      <c r="A8" s="134" t="s">
        <v>229</v>
      </c>
      <c r="B8" s="91">
        <v>14.78</v>
      </c>
      <c r="C8" s="64"/>
      <c r="D8" s="6">
        <f t="shared" si="0"/>
        <v>14.78</v>
      </c>
      <c r="E8" s="106">
        <v>0.15</v>
      </c>
      <c r="F8" s="7">
        <f t="shared" ref="F8:F32" si="1">D8*E8</f>
        <v>2.2169999999999996</v>
      </c>
    </row>
    <row r="9" spans="1:10" x14ac:dyDescent="0.25">
      <c r="A9" s="134" t="s">
        <v>230</v>
      </c>
      <c r="B9" s="91">
        <v>14.61</v>
      </c>
      <c r="C9" s="64"/>
      <c r="D9" s="6">
        <f t="shared" si="0"/>
        <v>14.61</v>
      </c>
      <c r="E9" s="106">
        <v>0.15</v>
      </c>
      <c r="F9" s="7">
        <f t="shared" si="1"/>
        <v>2.1915</v>
      </c>
      <c r="H9" s="15"/>
    </row>
    <row r="10" spans="1:10" x14ac:dyDescent="0.25">
      <c r="A10" s="134" t="s">
        <v>231</v>
      </c>
      <c r="B10" s="91">
        <v>13.61</v>
      </c>
      <c r="C10" s="64"/>
      <c r="D10" s="6">
        <f t="shared" si="0"/>
        <v>13.61</v>
      </c>
      <c r="E10" s="106">
        <v>0.15</v>
      </c>
      <c r="F10" s="7">
        <f t="shared" si="1"/>
        <v>2.0414999999999996</v>
      </c>
    </row>
    <row r="11" spans="1:10" x14ac:dyDescent="0.25">
      <c r="A11" s="134" t="s">
        <v>232</v>
      </c>
      <c r="B11" s="91">
        <v>13.07</v>
      </c>
      <c r="C11" s="64"/>
      <c r="D11" s="6">
        <f t="shared" si="0"/>
        <v>13.07</v>
      </c>
      <c r="E11" s="106">
        <v>0.15</v>
      </c>
      <c r="F11" s="7">
        <f t="shared" si="1"/>
        <v>1.9604999999999999</v>
      </c>
    </row>
    <row r="12" spans="1:10" x14ac:dyDescent="0.25">
      <c r="A12" s="134"/>
      <c r="B12" s="91"/>
      <c r="C12" s="64"/>
      <c r="D12" s="6">
        <f t="shared" si="0"/>
        <v>0</v>
      </c>
      <c r="E12" s="106"/>
      <c r="F12" s="7">
        <f t="shared" si="1"/>
        <v>0</v>
      </c>
    </row>
    <row r="13" spans="1:10" x14ac:dyDescent="0.25">
      <c r="A13" s="134" t="s">
        <v>278</v>
      </c>
      <c r="B13" s="91">
        <v>14.9</v>
      </c>
      <c r="C13" s="64"/>
      <c r="D13" s="6">
        <f t="shared" si="0"/>
        <v>14.9</v>
      </c>
      <c r="E13" s="106">
        <v>0.15</v>
      </c>
      <c r="F13" s="7">
        <f t="shared" si="1"/>
        <v>2.2349999999999999</v>
      </c>
    </row>
    <row r="14" spans="1:10" x14ac:dyDescent="0.25">
      <c r="A14" s="134"/>
      <c r="B14" s="91"/>
      <c r="C14" s="64"/>
      <c r="D14" s="6">
        <f t="shared" si="0"/>
        <v>0</v>
      </c>
      <c r="E14" s="106"/>
      <c r="F14" s="7">
        <f t="shared" si="1"/>
        <v>0</v>
      </c>
    </row>
    <row r="15" spans="1:10" x14ac:dyDescent="0.25">
      <c r="A15" s="134"/>
      <c r="B15" s="91"/>
      <c r="C15" s="64"/>
      <c r="D15" s="6">
        <f t="shared" si="0"/>
        <v>0</v>
      </c>
      <c r="E15" s="106"/>
      <c r="F15" s="7">
        <f t="shared" si="1"/>
        <v>0</v>
      </c>
    </row>
    <row r="16" spans="1:10" x14ac:dyDescent="0.25">
      <c r="A16" s="134" t="s">
        <v>327</v>
      </c>
      <c r="B16" s="91"/>
      <c r="C16" s="64"/>
      <c r="D16" s="6">
        <f t="shared" si="0"/>
        <v>0</v>
      </c>
      <c r="E16" s="106"/>
      <c r="F16" s="7">
        <f t="shared" si="1"/>
        <v>0</v>
      </c>
    </row>
    <row r="17" spans="1:6" x14ac:dyDescent="0.25">
      <c r="A17" s="60" t="s">
        <v>328</v>
      </c>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39</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271</v>
      </c>
      <c r="B39" s="74">
        <v>1</v>
      </c>
      <c r="C39" s="75">
        <v>0</v>
      </c>
      <c r="E39" s="240"/>
      <c r="F39" s="242"/>
    </row>
    <row r="40" spans="1:6" x14ac:dyDescent="0.25">
      <c r="A40" s="134" t="s">
        <v>17</v>
      </c>
      <c r="B40" s="76">
        <v>1</v>
      </c>
      <c r="C40" s="77">
        <v>0.5</v>
      </c>
      <c r="E40" s="240"/>
      <c r="F40" s="242"/>
    </row>
    <row r="41" spans="1:6" x14ac:dyDescent="0.25">
      <c r="A41" s="134" t="s">
        <v>270</v>
      </c>
      <c r="B41" s="76">
        <v>1</v>
      </c>
      <c r="C41" s="77">
        <v>0.5</v>
      </c>
      <c r="E41" s="240"/>
      <c r="F41" s="242"/>
    </row>
    <row r="42" spans="1:6" x14ac:dyDescent="0.25">
      <c r="A42" s="134" t="s">
        <v>18</v>
      </c>
      <c r="B42" s="76">
        <v>1</v>
      </c>
      <c r="C42" s="77">
        <v>1</v>
      </c>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272</v>
      </c>
      <c r="B50" s="74">
        <v>1</v>
      </c>
      <c r="C50" s="75">
        <v>0.1</v>
      </c>
      <c r="E50" s="240"/>
      <c r="F50" s="242"/>
    </row>
    <row r="51" spans="1:6" x14ac:dyDescent="0.25">
      <c r="A51" s="134" t="s">
        <v>46</v>
      </c>
      <c r="B51" s="76">
        <v>1</v>
      </c>
      <c r="C51" s="77">
        <v>1</v>
      </c>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8" t="s">
        <v>264</v>
      </c>
      <c r="B68" s="87">
        <v>0.1</v>
      </c>
      <c r="C68" s="85"/>
      <c r="D68" s="25" t="str">
        <f>IF(AND(B68&gt;0,C68&gt;0),"Entweder in % oder €-Wert angeben!!","")</f>
        <v/>
      </c>
    </row>
    <row r="69" spans="1:5" x14ac:dyDescent="0.25">
      <c r="A69" s="134" t="s">
        <v>265</v>
      </c>
      <c r="B69" s="88">
        <v>0.2</v>
      </c>
      <c r="C69" s="85"/>
      <c r="D69" s="25" t="str">
        <f t="shared" ref="D69:D94" si="2">IF(AND(B69&gt;0,C69&gt;0),"Entweder in % oder €-Wert angeben!!","")</f>
        <v/>
      </c>
    </row>
    <row r="70" spans="1:5" x14ac:dyDescent="0.25">
      <c r="A70" s="134" t="s">
        <v>263</v>
      </c>
      <c r="B70" s="88">
        <v>0.1</v>
      </c>
      <c r="C70" s="85"/>
      <c r="D70" s="25" t="str">
        <f t="shared" si="2"/>
        <v/>
      </c>
    </row>
    <row r="71" spans="1:5" x14ac:dyDescent="0.25">
      <c r="A71" s="134" t="s">
        <v>266</v>
      </c>
      <c r="B71" s="88">
        <v>0.2</v>
      </c>
      <c r="C71" s="85"/>
      <c r="D71" s="25" t="str">
        <f t="shared" si="2"/>
        <v/>
      </c>
    </row>
    <row r="72" spans="1:5" x14ac:dyDescent="0.25">
      <c r="A72" s="134" t="s">
        <v>267</v>
      </c>
      <c r="B72" s="88">
        <v>0.2</v>
      </c>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268</v>
      </c>
      <c r="B100" s="90">
        <v>8</v>
      </c>
      <c r="C100" s="90"/>
      <c r="D100" s="7">
        <f>B100+C100</f>
        <v>8</v>
      </c>
    </row>
    <row r="101" spans="1:7" x14ac:dyDescent="0.25">
      <c r="A101" s="138" t="s">
        <v>269</v>
      </c>
      <c r="B101" s="90">
        <v>30</v>
      </c>
      <c r="C101" s="90"/>
      <c r="D101" s="7">
        <f t="shared" ref="D101:D110" si="3">B101+C101</f>
        <v>30</v>
      </c>
    </row>
    <row r="102" spans="1:7" x14ac:dyDescent="0.25">
      <c r="A102" s="138" t="s">
        <v>273</v>
      </c>
      <c r="B102" s="90">
        <v>30</v>
      </c>
      <c r="C102" s="90">
        <v>19.760000000000002</v>
      </c>
      <c r="D102" s="7">
        <f t="shared" si="3"/>
        <v>49.760000000000005</v>
      </c>
    </row>
    <row r="103" spans="1:7" x14ac:dyDescent="0.25">
      <c r="A103" s="138" t="s">
        <v>95</v>
      </c>
      <c r="B103" s="90">
        <v>10</v>
      </c>
      <c r="C103" s="90"/>
      <c r="D103" s="7">
        <f t="shared" si="3"/>
        <v>10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0.66200000000000003</v>
      </c>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0.66200000000000003</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4CW+uShThbc/PVNaaIxraDzw3qxiKuqMt8aKZwSMgWwlJjgi/U1odLJNNBn9q1ppk79RhD80KS6eZQSvtjfdFA==" saltValue="6wEJydR5xahrqJj+uIovog==" spinCount="100000" sheet="1" formatColumns="0" selectLockedCells="1"/>
  <mergeCells count="46">
    <mergeCell ref="A153:C153"/>
    <mergeCell ref="A154:C154"/>
    <mergeCell ref="F149:H158"/>
    <mergeCell ref="E108:G111"/>
    <mergeCell ref="A112:A113"/>
    <mergeCell ref="B112:D112"/>
    <mergeCell ref="A157:E157"/>
    <mergeCell ref="A125:D126"/>
    <mergeCell ref="A128:F128"/>
    <mergeCell ref="C131:C132"/>
    <mergeCell ref="D142:H143"/>
    <mergeCell ref="D130:F132"/>
    <mergeCell ref="A155:C155"/>
    <mergeCell ref="A156:C156"/>
    <mergeCell ref="A132:A133"/>
    <mergeCell ref="A149:A150"/>
    <mergeCell ref="E149:E151"/>
    <mergeCell ref="A151:D151"/>
    <mergeCell ref="A152:C152"/>
    <mergeCell ref="A1:F1"/>
    <mergeCell ref="B3:F3"/>
    <mergeCell ref="E4:F4"/>
    <mergeCell ref="A5:A6"/>
    <mergeCell ref="B5:B6"/>
    <mergeCell ref="C5:C6"/>
    <mergeCell ref="D5:D6"/>
    <mergeCell ref="E5:E6"/>
    <mergeCell ref="F5:F6"/>
    <mergeCell ref="B2:D2"/>
    <mergeCell ref="E2:F2"/>
    <mergeCell ref="A158:E162"/>
    <mergeCell ref="A117:A118"/>
    <mergeCell ref="G2:H2"/>
    <mergeCell ref="A98:A99"/>
    <mergeCell ref="B98:D98"/>
    <mergeCell ref="E36:F36"/>
    <mergeCell ref="E37:F51"/>
    <mergeCell ref="A96:D96"/>
    <mergeCell ref="G5:I6"/>
    <mergeCell ref="D37:D38"/>
    <mergeCell ref="A34:F34"/>
    <mergeCell ref="B117:D117"/>
    <mergeCell ref="A61:C63"/>
    <mergeCell ref="A66:C66"/>
    <mergeCell ref="A36:C36"/>
    <mergeCell ref="E97:G99"/>
  </mergeCells>
  <conditionalFormatting sqref="A134:A146">
    <cfRule type="expression" dxfId="7" priority="1">
      <formula>($B134&lt;&gt;"Ja")</formula>
    </cfRule>
  </conditionalFormatting>
  <dataValidations count="10">
    <dataValidation type="list" showInputMessage="1" showErrorMessage="1" sqref="B134:B146" xr:uid="{2D6A473A-8E1D-4767-99CE-69DBD8AC771C}">
      <formula1>$B$132:$B$133</formula1>
    </dataValidation>
    <dataValidation operator="greaterThan" allowBlank="1" showInputMessage="1" showErrorMessage="1" error="Bitte ein gültiges Datum eingeben! (TT.MM.JJJJ)" sqref="C130" xr:uid="{1A84BAC1-8747-4F2B-ADE1-E9BB81F43A11}"/>
    <dataValidation type="decimal" errorStyle="warning" allowBlank="1" showInputMessage="1" showErrorMessage="1" error="Wert erscheint hoch oder negative Werte nicht zulässig! Eingabe prüfen!" sqref="C134:C146" xr:uid="{91DCE898-E318-447F-9B37-96691EC9AE31}">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4D464A34-38EE-4A44-9A04-6E0A51543D1A}">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FEB235BE-608D-4539-896C-01F422594689}">
      <formula1>0</formula1>
      <formula2>B109</formula2>
    </dataValidation>
    <dataValidation type="decimal" errorStyle="warning" allowBlank="1" showInputMessage="1" showErrorMessage="1" error="Auffällige Eingabe. IdR ist die im KollV vorgesehene arbeitszeit kürzer als 40 Std pro Woche!" sqref="C37" xr:uid="{8FAD6E20-D15F-4BC7-82B8-0ACCEE099B92}">
      <formula1>35</formula1>
      <formula2>40</formula2>
    </dataValidation>
    <dataValidation type="decimal" errorStyle="warning" allowBlank="1" showInputMessage="1" showErrorMessage="1" error="Ihre Eingabe ist größer als 5 mal der Beitragsfreibetrag je Woche!" sqref="B120:B124" xr:uid="{794C0F35-A3EA-4599-A526-2B77EBCFF812}">
      <formula1>0</formula1>
      <formula2>5*B98</formula2>
    </dataValidation>
    <dataValidation type="date" operator="greaterThan" allowBlank="1" showInputMessage="1" showErrorMessage="1" error="Datum eingeben (TT.MM.JJJJ)." sqref="B4" xr:uid="{84C7DDAD-338B-4595-A0AF-7D25E6F61A77}">
      <formula1>42369</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1D6884CE-A276-42B0-A58B-6B190F2DEC2D}">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651FA8CD-CB74-4624-885C-DBBD0C45EEEC}">
      <formula1>B$97</formula1>
    </dataValidation>
  </dataValidation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1EEE-29DF-4A9E-8477-E88725A59593}">
  <sheetPr codeName="Tabelle12">
    <tabColor theme="7"/>
  </sheetPr>
  <dimension ref="A1:J162"/>
  <sheetViews>
    <sheetView showGridLines="0" zoomScaleNormal="100" workbookViewId="0">
      <selection activeCell="B102" sqref="B102"/>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12-te von 19 Blättern in dieser Datei [K3_Quelle])</v>
      </c>
      <c r="B2" s="254" t="str">
        <f ca="1">MID(J1,1,SEARCH(".",J1)-1)</f>
        <v>K3_Quelle</v>
      </c>
      <c r="C2" s="275"/>
      <c r="D2" s="255"/>
      <c r="E2" s="254" t="str">
        <f ca="1">MID(CELL("Dateiname",$A$1),FIND("]", CELL("Dateiname",$A$1))+1,31)</f>
        <v>Reinigung_25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150</v>
      </c>
      <c r="C3" s="303"/>
      <c r="D3" s="303"/>
      <c r="E3" s="303"/>
      <c r="F3" s="304"/>
      <c r="G3" s="150" t="str">
        <f ca="1">IF(TODAY()-B4&gt;365,"KollV-Datum älter als 1 Jahr!","")</f>
        <v/>
      </c>
    </row>
    <row r="4" spans="1:10" ht="16.5" thickTop="1" x14ac:dyDescent="0.25">
      <c r="A4" s="122" t="s">
        <v>298</v>
      </c>
      <c r="B4" s="123">
        <v>45658</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204</v>
      </c>
      <c r="B7" s="132">
        <v>14.47</v>
      </c>
      <c r="C7" s="63" t="s">
        <v>151</v>
      </c>
      <c r="D7" s="13">
        <f t="shared" ref="D7:D32" si="0">B7*$D$4</f>
        <v>14.47</v>
      </c>
      <c r="E7" s="105">
        <v>0.15</v>
      </c>
      <c r="F7" s="14">
        <f>D7*E7</f>
        <v>2.1705000000000001</v>
      </c>
    </row>
    <row r="8" spans="1:10" x14ac:dyDescent="0.25">
      <c r="A8" s="134" t="s">
        <v>166</v>
      </c>
      <c r="B8" s="91">
        <v>13.04</v>
      </c>
      <c r="C8" s="64" t="s">
        <v>152</v>
      </c>
      <c r="D8" s="6">
        <f t="shared" si="0"/>
        <v>13.04</v>
      </c>
      <c r="E8" s="106">
        <v>0.15</v>
      </c>
      <c r="F8" s="7">
        <f t="shared" ref="F8:F32" si="1">D8*E8</f>
        <v>1.9559999999999997</v>
      </c>
    </row>
    <row r="9" spans="1:10" x14ac:dyDescent="0.25">
      <c r="A9" s="134" t="s">
        <v>167</v>
      </c>
      <c r="B9" s="91">
        <v>12.74</v>
      </c>
      <c r="C9" s="64" t="s">
        <v>153</v>
      </c>
      <c r="D9" s="6">
        <f t="shared" si="0"/>
        <v>12.74</v>
      </c>
      <c r="E9" s="106">
        <v>0.15</v>
      </c>
      <c r="F9" s="7">
        <f t="shared" si="1"/>
        <v>1.911</v>
      </c>
      <c r="H9" s="15"/>
    </row>
    <row r="10" spans="1:10" x14ac:dyDescent="0.25">
      <c r="A10" s="134" t="s">
        <v>168</v>
      </c>
      <c r="B10" s="91">
        <v>12.53</v>
      </c>
      <c r="C10" s="64" t="s">
        <v>154</v>
      </c>
      <c r="D10" s="6">
        <f t="shared" si="0"/>
        <v>12.53</v>
      </c>
      <c r="E10" s="106">
        <v>0.15</v>
      </c>
      <c r="F10" s="7">
        <f t="shared" si="1"/>
        <v>1.8794999999999997</v>
      </c>
    </row>
    <row r="11" spans="1:10" x14ac:dyDescent="0.25">
      <c r="A11" s="134" t="s">
        <v>169</v>
      </c>
      <c r="B11" s="91">
        <v>12.24</v>
      </c>
      <c r="C11" s="64" t="s">
        <v>155</v>
      </c>
      <c r="D11" s="6">
        <f t="shared" si="0"/>
        <v>12.24</v>
      </c>
      <c r="E11" s="106">
        <v>0.15</v>
      </c>
      <c r="F11" s="7">
        <f t="shared" si="1"/>
        <v>1.8359999999999999</v>
      </c>
    </row>
    <row r="12" spans="1:10" x14ac:dyDescent="0.25">
      <c r="A12" s="134" t="s">
        <v>170</v>
      </c>
      <c r="B12" s="91">
        <v>12</v>
      </c>
      <c r="C12" s="64" t="s">
        <v>156</v>
      </c>
      <c r="D12" s="6">
        <f t="shared" si="0"/>
        <v>12</v>
      </c>
      <c r="E12" s="106">
        <v>0.15</v>
      </c>
      <c r="F12" s="7">
        <f t="shared" si="1"/>
        <v>1.7999999999999998</v>
      </c>
    </row>
    <row r="13" spans="1:10" x14ac:dyDescent="0.25">
      <c r="A13" s="134"/>
      <c r="B13" s="91"/>
      <c r="C13" s="64"/>
      <c r="D13" s="6">
        <f t="shared" si="0"/>
        <v>0</v>
      </c>
      <c r="E13" s="106"/>
      <c r="F13" s="7">
        <f t="shared" si="1"/>
        <v>0</v>
      </c>
    </row>
    <row r="14" spans="1:10" x14ac:dyDescent="0.25">
      <c r="A14" s="134"/>
      <c r="B14" s="91"/>
      <c r="C14" s="64"/>
      <c r="D14" s="6">
        <f t="shared" si="0"/>
        <v>0</v>
      </c>
      <c r="E14" s="106"/>
      <c r="F14" s="7">
        <f t="shared" si="1"/>
        <v>0</v>
      </c>
    </row>
    <row r="15" spans="1:10" x14ac:dyDescent="0.25">
      <c r="A15" s="134" t="s">
        <v>330</v>
      </c>
      <c r="B15" s="91"/>
      <c r="C15" s="64"/>
      <c r="D15" s="6">
        <f t="shared" si="0"/>
        <v>0</v>
      </c>
      <c r="E15" s="106"/>
      <c r="F15" s="7">
        <f t="shared" si="1"/>
        <v>0</v>
      </c>
    </row>
    <row r="16" spans="1:10" x14ac:dyDescent="0.25">
      <c r="A16" s="134" t="s">
        <v>329</v>
      </c>
      <c r="B16" s="91"/>
      <c r="C16" s="64"/>
      <c r="D16" s="6">
        <f t="shared" si="0"/>
        <v>0</v>
      </c>
      <c r="E16" s="106"/>
      <c r="F16" s="7">
        <f t="shared" si="1"/>
        <v>0</v>
      </c>
    </row>
    <row r="17" spans="1:6" x14ac:dyDescent="0.25">
      <c r="A17" s="60"/>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40</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157</v>
      </c>
      <c r="B39" s="74"/>
      <c r="C39" s="75"/>
      <c r="E39" s="240"/>
      <c r="F39" s="242"/>
    </row>
    <row r="40" spans="1:6" x14ac:dyDescent="0.25">
      <c r="A40" s="134" t="s">
        <v>158</v>
      </c>
      <c r="B40" s="76"/>
      <c r="C40" s="77">
        <v>0.25</v>
      </c>
      <c r="E40" s="240"/>
      <c r="F40" s="242"/>
    </row>
    <row r="41" spans="1:6" x14ac:dyDescent="0.25">
      <c r="A41" s="134" t="s">
        <v>17</v>
      </c>
      <c r="B41" s="76"/>
      <c r="C41" s="77">
        <v>0.5</v>
      </c>
      <c r="E41" s="240"/>
      <c r="F41" s="242"/>
    </row>
    <row r="42" spans="1:6" x14ac:dyDescent="0.25">
      <c r="A42" s="134" t="s">
        <v>161</v>
      </c>
      <c r="B42" s="76"/>
      <c r="C42" s="77">
        <v>0.75</v>
      </c>
      <c r="E42" s="240"/>
      <c r="F42" s="242"/>
    </row>
    <row r="43" spans="1:6" x14ac:dyDescent="0.25">
      <c r="A43" s="134" t="s">
        <v>18</v>
      </c>
      <c r="B43" s="76"/>
      <c r="C43" s="77">
        <v>1</v>
      </c>
      <c r="E43" s="240"/>
      <c r="F43" s="242"/>
    </row>
    <row r="44" spans="1:6" x14ac:dyDescent="0.25">
      <c r="A44" s="134" t="s">
        <v>159</v>
      </c>
      <c r="B44" s="76"/>
      <c r="C44" s="77">
        <v>1.5</v>
      </c>
      <c r="E44" s="240"/>
      <c r="F44" s="242"/>
    </row>
    <row r="45" spans="1:6" x14ac:dyDescent="0.25">
      <c r="A45" s="60" t="s">
        <v>164</v>
      </c>
      <c r="B45" s="70"/>
      <c r="C45" s="71">
        <v>1.75</v>
      </c>
      <c r="E45" s="240"/>
      <c r="F45" s="242"/>
    </row>
    <row r="46" spans="1:6" x14ac:dyDescent="0.25">
      <c r="A46" s="60" t="s">
        <v>160</v>
      </c>
      <c r="B46" s="70"/>
      <c r="C46" s="71">
        <v>0.5</v>
      </c>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162</v>
      </c>
      <c r="B50" s="74"/>
      <c r="C50" s="75">
        <v>0.5</v>
      </c>
      <c r="E50" s="240"/>
      <c r="F50" s="242"/>
    </row>
    <row r="51" spans="1:6" x14ac:dyDescent="0.25">
      <c r="A51" s="134" t="s">
        <v>163</v>
      </c>
      <c r="B51" s="76"/>
      <c r="C51" s="77">
        <v>1</v>
      </c>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165</v>
      </c>
      <c r="B68" s="87">
        <v>0.1</v>
      </c>
      <c r="C68" s="85"/>
      <c r="D68" s="25" t="str">
        <f>IF(AND(B68&gt;0,C68&gt;0),"Entweder in % oder €-Wert angeben!!","")</f>
        <v/>
      </c>
    </row>
    <row r="69" spans="1:5" x14ac:dyDescent="0.25">
      <c r="A69" s="134" t="s">
        <v>173</v>
      </c>
      <c r="B69" s="88">
        <v>0.1</v>
      </c>
      <c r="C69" s="85"/>
      <c r="D69" s="25" t="str">
        <f t="shared" ref="D69:D94" si="2">IF(AND(B69&gt;0,C69&gt;0),"Entweder in % oder €-Wert angeben!!","")</f>
        <v/>
      </c>
    </row>
    <row r="70" spans="1:5" x14ac:dyDescent="0.25">
      <c r="A70" s="134" t="s">
        <v>276</v>
      </c>
      <c r="B70" s="88"/>
      <c r="C70" s="85">
        <v>0.2</v>
      </c>
      <c r="D70" s="25" t="str">
        <f t="shared" si="2"/>
        <v/>
      </c>
    </row>
    <row r="71" spans="1:5" x14ac:dyDescent="0.25">
      <c r="A71" s="134" t="s">
        <v>277</v>
      </c>
      <c r="B71" s="88"/>
      <c r="C71" s="85">
        <v>0.2</v>
      </c>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171</v>
      </c>
      <c r="B100" s="90">
        <v>11.37</v>
      </c>
      <c r="C100" s="90"/>
      <c r="D100" s="7">
        <f>B100+C100</f>
        <v>11.37</v>
      </c>
    </row>
    <row r="101" spans="1:7" x14ac:dyDescent="0.25">
      <c r="A101" s="138" t="s">
        <v>172</v>
      </c>
      <c r="B101" s="90">
        <v>19.100000000000001</v>
      </c>
      <c r="C101" s="90"/>
      <c r="D101" s="7">
        <f t="shared" ref="D101:D110" si="3">B101+C101</f>
        <v>19.100000000000001</v>
      </c>
    </row>
    <row r="102" spans="1:7" x14ac:dyDescent="0.25">
      <c r="A102" s="138"/>
      <c r="B102" s="90"/>
      <c r="C102" s="90"/>
      <c r="D102" s="7">
        <f t="shared" si="3"/>
        <v>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0.66200000000000003</v>
      </c>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0.66200000000000003</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cfFOC+FQtV8/i07DYgUQJKtCF6yqVC1xnXCAvfTdJGjLYP2qTLIVnKypFVG86NarlXaoUcx1qd1nUDfegBlwrA==" saltValue="QDEOLh6x175aSRtonUqCUQ==" spinCount="100000" sheet="1" formatColumns="0" selectLockedCells="1"/>
  <mergeCells count="46">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E108:G111"/>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6" priority="1">
      <formula>($B134&lt;&gt;"Ja")</formula>
    </cfRule>
  </conditionalFormatting>
  <dataValidations count="10">
    <dataValidation type="date" operator="greaterThan" allowBlank="1" showInputMessage="1" showErrorMessage="1" error="Datum eingeben (TT.MM.JJJJ)." sqref="B4" xr:uid="{E401C862-E6A5-4CBC-930B-A37A85EBCA92}">
      <formula1>42369</formula1>
    </dataValidation>
    <dataValidation type="decimal" errorStyle="warning" allowBlank="1" showInputMessage="1" showErrorMessage="1" error="Ihre Eingabe ist größer als 5 mal der Beitragsfreibetrag je Woche!" sqref="B120:B124" xr:uid="{041437D1-AA3B-41E6-B348-89321538D8AD}">
      <formula1>0</formula1>
      <formula2>5*B98</formula2>
    </dataValidation>
    <dataValidation type="decimal" errorStyle="warning" allowBlank="1" showInputMessage="1" showErrorMessage="1" error="Auffällige Eingabe. IdR ist die im KollV vorgesehene arbeitszeit kürzer als 40 Std pro Woche!" sqref="C37" xr:uid="{244C6372-FC6C-4E17-A859-2ECD3B4368C6}">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907F57D5-BE16-40E5-97C7-D509BE24F37A}">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5A36E209-178B-4C09-A46D-09E1FF39C01F}">
      <formula1>0</formula1>
      <formula2>B110</formula2>
    </dataValidation>
    <dataValidation type="decimal" errorStyle="warning" allowBlank="1" showInputMessage="1" showErrorMessage="1" error="Wert erscheint hoch oder negative Werte nicht zulässig! Eingabe prüfen!" sqref="C134:C146" xr:uid="{795309AD-56E4-4DDB-9229-DFA6E12E54F5}">
      <formula1>0</formula1>
      <formula2>0.15</formula2>
    </dataValidation>
    <dataValidation operator="greaterThan" allowBlank="1" showInputMessage="1" showErrorMessage="1" error="Bitte ein gültiges Datum eingeben! (TT.MM.JJJJ)" sqref="C130" xr:uid="{A764B5A2-75AE-4AE1-B621-695607578E1A}"/>
    <dataValidation type="list" showInputMessage="1" showErrorMessage="1" sqref="B134:B146" xr:uid="{8A6CE32B-8CEA-48C9-BE41-A8F31DBC2B56}">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A4065DFE-FAA5-4797-83BF-F9E31CFBD6A3}">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8C0304E8-9B09-4BBA-818E-C956530F540F}">
      <formula1>B$97</formula1>
    </dataValidation>
  </dataValidation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C6D22-92C6-481F-B174-E7D08AD4FB6C}">
  <sheetPr codeName="Tabelle13">
    <tabColor theme="6"/>
  </sheetPr>
  <dimension ref="A1:J162"/>
  <sheetViews>
    <sheetView showGridLines="0" zoomScaleNormal="100" workbookViewId="0">
      <selection activeCell="B4" sqref="B4"/>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13-te von 19 Blättern in dieser Datei [K3_Quelle])</v>
      </c>
      <c r="B2" s="254" t="str">
        <f ca="1">MID(J1,1,SEARCH(".",J1)-1)</f>
        <v>K3_Quelle</v>
      </c>
      <c r="C2" s="275"/>
      <c r="D2" s="255"/>
      <c r="E2" s="254" t="str">
        <f ca="1">MID(CELL("Dateiname",$A$1),FIND("]", CELL("Dateiname",$A$1))+1,31)</f>
        <v>Tischler_25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279</v>
      </c>
      <c r="C3" s="303"/>
      <c r="D3" s="303"/>
      <c r="E3" s="303"/>
      <c r="F3" s="304"/>
      <c r="G3" s="150" t="str">
        <f ca="1">IF(TODAY()-B4&gt;365,"KollV-Datum älter als 1 Jahr!","")</f>
        <v/>
      </c>
    </row>
    <row r="4" spans="1:10" ht="16.5" thickTop="1" x14ac:dyDescent="0.25">
      <c r="A4" s="122" t="s">
        <v>298</v>
      </c>
      <c r="B4" s="123">
        <v>45778</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233</v>
      </c>
      <c r="B7" s="132">
        <v>16.8</v>
      </c>
      <c r="C7" s="63" t="s">
        <v>240</v>
      </c>
      <c r="D7" s="13">
        <f t="shared" ref="D7:D32" si="0">B7*$D$4</f>
        <v>16.8</v>
      </c>
      <c r="E7" s="105">
        <v>0.15</v>
      </c>
      <c r="F7" s="14">
        <f>D7*E7</f>
        <v>2.52</v>
      </c>
    </row>
    <row r="8" spans="1:10" x14ac:dyDescent="0.25">
      <c r="A8" s="134" t="s">
        <v>234</v>
      </c>
      <c r="B8" s="91">
        <v>16.149999999999999</v>
      </c>
      <c r="C8" s="64" t="s">
        <v>241</v>
      </c>
      <c r="D8" s="6">
        <f t="shared" si="0"/>
        <v>16.149999999999999</v>
      </c>
      <c r="E8" s="106">
        <v>0.15</v>
      </c>
      <c r="F8" s="7">
        <f t="shared" ref="F8:F32" si="1">D8*E8</f>
        <v>2.4224999999999999</v>
      </c>
    </row>
    <row r="9" spans="1:10" x14ac:dyDescent="0.25">
      <c r="A9" s="134" t="s">
        <v>235</v>
      </c>
      <c r="B9" s="91">
        <v>15.45</v>
      </c>
      <c r="C9" s="64" t="s">
        <v>242</v>
      </c>
      <c r="D9" s="6">
        <f t="shared" si="0"/>
        <v>15.45</v>
      </c>
      <c r="E9" s="106">
        <v>0.15</v>
      </c>
      <c r="F9" s="7">
        <f t="shared" si="1"/>
        <v>2.3174999999999999</v>
      </c>
      <c r="H9" s="15"/>
    </row>
    <row r="10" spans="1:10" x14ac:dyDescent="0.25">
      <c r="A10" s="134" t="s">
        <v>236</v>
      </c>
      <c r="B10" s="91">
        <v>14.66</v>
      </c>
      <c r="C10" s="64" t="s">
        <v>243</v>
      </c>
      <c r="D10" s="6">
        <f t="shared" si="0"/>
        <v>14.66</v>
      </c>
      <c r="E10" s="106">
        <v>0.15</v>
      </c>
      <c r="F10" s="7">
        <f t="shared" si="1"/>
        <v>2.1989999999999998</v>
      </c>
    </row>
    <row r="11" spans="1:10" x14ac:dyDescent="0.25">
      <c r="A11" s="134" t="s">
        <v>237</v>
      </c>
      <c r="B11" s="91">
        <v>14.06</v>
      </c>
      <c r="C11" s="64" t="s">
        <v>244</v>
      </c>
      <c r="D11" s="6">
        <f t="shared" si="0"/>
        <v>14.06</v>
      </c>
      <c r="E11" s="106">
        <v>0.15</v>
      </c>
      <c r="F11" s="7">
        <f t="shared" si="1"/>
        <v>2.109</v>
      </c>
    </row>
    <row r="12" spans="1:10" x14ac:dyDescent="0.25">
      <c r="A12" s="134" t="s">
        <v>238</v>
      </c>
      <c r="B12" s="91">
        <v>13.96</v>
      </c>
      <c r="C12" s="64" t="s">
        <v>245</v>
      </c>
      <c r="D12" s="6">
        <f t="shared" si="0"/>
        <v>13.96</v>
      </c>
      <c r="E12" s="106">
        <v>0.15</v>
      </c>
      <c r="F12" s="7">
        <f t="shared" si="1"/>
        <v>2.0939999999999999</v>
      </c>
    </row>
    <row r="13" spans="1:10" x14ac:dyDescent="0.25">
      <c r="A13" s="134" t="s">
        <v>239</v>
      </c>
      <c r="B13" s="91">
        <v>13.66</v>
      </c>
      <c r="C13" s="64" t="s">
        <v>246</v>
      </c>
      <c r="D13" s="6">
        <f t="shared" si="0"/>
        <v>13.66</v>
      </c>
      <c r="E13" s="106">
        <v>0.15</v>
      </c>
      <c r="F13" s="7">
        <f t="shared" si="1"/>
        <v>2.0489999999999999</v>
      </c>
    </row>
    <row r="14" spans="1:10" x14ac:dyDescent="0.25">
      <c r="A14" s="134"/>
      <c r="B14" s="91"/>
      <c r="C14" s="64"/>
      <c r="D14" s="6">
        <f t="shared" si="0"/>
        <v>0</v>
      </c>
      <c r="E14" s="106"/>
      <c r="F14" s="7">
        <f t="shared" si="1"/>
        <v>0</v>
      </c>
    </row>
    <row r="15" spans="1:10" x14ac:dyDescent="0.25">
      <c r="A15" s="134"/>
      <c r="B15" s="91"/>
      <c r="C15" s="64"/>
      <c r="D15" s="6">
        <f t="shared" si="0"/>
        <v>0</v>
      </c>
      <c r="E15" s="106"/>
      <c r="F15" s="7">
        <f t="shared" si="1"/>
        <v>0</v>
      </c>
    </row>
    <row r="16" spans="1:10" x14ac:dyDescent="0.25">
      <c r="A16" s="134" t="s">
        <v>330</v>
      </c>
      <c r="B16" s="91"/>
      <c r="C16" s="64"/>
      <c r="D16" s="6">
        <f t="shared" si="0"/>
        <v>0</v>
      </c>
      <c r="E16" s="106"/>
      <c r="F16" s="7">
        <f t="shared" si="1"/>
        <v>0</v>
      </c>
    </row>
    <row r="17" spans="1:6" x14ac:dyDescent="0.25">
      <c r="A17" s="60" t="s">
        <v>329</v>
      </c>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40</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17</v>
      </c>
      <c r="B39" s="74">
        <v>1</v>
      </c>
      <c r="C39" s="75">
        <v>0.5</v>
      </c>
      <c r="E39" s="240"/>
      <c r="F39" s="242"/>
    </row>
    <row r="40" spans="1:6" x14ac:dyDescent="0.25">
      <c r="A40" s="134" t="s">
        <v>18</v>
      </c>
      <c r="B40" s="76">
        <v>1</v>
      </c>
      <c r="C40" s="77">
        <v>1</v>
      </c>
      <c r="E40" s="240"/>
      <c r="F40" s="242"/>
    </row>
    <row r="41" spans="1:6" x14ac:dyDescent="0.25">
      <c r="A41" s="134"/>
      <c r="B41" s="76"/>
      <c r="C41" s="77"/>
      <c r="E41" s="240"/>
      <c r="F41" s="242"/>
    </row>
    <row r="42" spans="1:6" x14ac:dyDescent="0.25">
      <c r="A42" s="134"/>
      <c r="B42" s="76"/>
      <c r="C42" s="77"/>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46</v>
      </c>
      <c r="B50" s="74">
        <v>1</v>
      </c>
      <c r="C50" s="75">
        <v>1</v>
      </c>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8"/>
      <c r="B68" s="87"/>
      <c r="C68" s="85"/>
      <c r="D68" s="25" t="str">
        <f>IF(AND(B68&gt;0,C68&gt;0),"Entweder in % oder €-Wert angeben!!","")</f>
        <v/>
      </c>
    </row>
    <row r="69" spans="1:5" x14ac:dyDescent="0.25">
      <c r="A69" s="134"/>
      <c r="B69" s="88"/>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247</v>
      </c>
      <c r="B100" s="90">
        <v>30</v>
      </c>
      <c r="C100" s="90">
        <v>9</v>
      </c>
      <c r="D100" s="7">
        <f>B100+C100</f>
        <v>39</v>
      </c>
    </row>
    <row r="101" spans="1:7" x14ac:dyDescent="0.25">
      <c r="A101" s="138" t="s">
        <v>95</v>
      </c>
      <c r="B101" s="90">
        <v>15</v>
      </c>
      <c r="C101" s="90"/>
      <c r="D101" s="7">
        <f t="shared" ref="D101:D110" si="3">B101+C101</f>
        <v>15</v>
      </c>
    </row>
    <row r="102" spans="1:7" x14ac:dyDescent="0.25">
      <c r="A102" s="138"/>
      <c r="B102" s="90"/>
      <c r="C102" s="90"/>
      <c r="D102" s="7">
        <f t="shared" si="3"/>
        <v>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319"/>
      <c r="B113" s="1" t="s">
        <v>322</v>
      </c>
      <c r="C113" s="1" t="s">
        <v>323</v>
      </c>
      <c r="D113" s="2" t="s">
        <v>29</v>
      </c>
    </row>
    <row r="114" spans="1:6" x14ac:dyDescent="0.25">
      <c r="A114" s="131" t="s">
        <v>431</v>
      </c>
      <c r="B114" s="93">
        <v>2.35</v>
      </c>
      <c r="C114" s="93"/>
      <c r="D114" s="3">
        <f t="shared" ref="D114:D116" si="4">B114+C114</f>
        <v>2.35</v>
      </c>
    </row>
    <row r="115" spans="1:6" x14ac:dyDescent="0.25">
      <c r="A115" s="138"/>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0.66</v>
      </c>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0.66</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O6CMSLDdUkm24OMKino0BdfGr346cAN27i/jQswCXb9zKEdJcaoFTGnCOLWnTgxPPB0Gg8W+rRyRaz16P1x+GQ==" saltValue="PHT5qSNTeRFvPa8oSfk2gA==" spinCount="100000" sheet="1" formatColumns="0" selectLockedCells="1"/>
  <mergeCells count="46">
    <mergeCell ref="A153:C153"/>
    <mergeCell ref="A154:C154"/>
    <mergeCell ref="F149:H158"/>
    <mergeCell ref="E108:G111"/>
    <mergeCell ref="A112:A113"/>
    <mergeCell ref="B112:D112"/>
    <mergeCell ref="A157:E157"/>
    <mergeCell ref="A125:D126"/>
    <mergeCell ref="A128:F128"/>
    <mergeCell ref="C131:C132"/>
    <mergeCell ref="D142:H143"/>
    <mergeCell ref="D130:F132"/>
    <mergeCell ref="A155:C155"/>
    <mergeCell ref="A156:C156"/>
    <mergeCell ref="A132:A133"/>
    <mergeCell ref="A149:A150"/>
    <mergeCell ref="E149:E151"/>
    <mergeCell ref="A151:D151"/>
    <mergeCell ref="A152:C152"/>
    <mergeCell ref="A1:F1"/>
    <mergeCell ref="B3:F3"/>
    <mergeCell ref="E4:F4"/>
    <mergeCell ref="A5:A6"/>
    <mergeCell ref="B5:B6"/>
    <mergeCell ref="C5:C6"/>
    <mergeCell ref="D5:D6"/>
    <mergeCell ref="E5:E6"/>
    <mergeCell ref="F5:F6"/>
    <mergeCell ref="B2:D2"/>
    <mergeCell ref="E2:F2"/>
    <mergeCell ref="A158:E162"/>
    <mergeCell ref="A117:A118"/>
    <mergeCell ref="G2:H2"/>
    <mergeCell ref="A98:A99"/>
    <mergeCell ref="B98:D98"/>
    <mergeCell ref="E36:F36"/>
    <mergeCell ref="E37:F51"/>
    <mergeCell ref="A96:D96"/>
    <mergeCell ref="G5:I6"/>
    <mergeCell ref="D37:D38"/>
    <mergeCell ref="A34:F34"/>
    <mergeCell ref="B117:D117"/>
    <mergeCell ref="A61:C63"/>
    <mergeCell ref="A66:C66"/>
    <mergeCell ref="A36:C36"/>
    <mergeCell ref="E97:G99"/>
  </mergeCells>
  <conditionalFormatting sqref="A134:A146">
    <cfRule type="expression" dxfId="5" priority="1">
      <formula>($B134&lt;&gt;"Ja")</formula>
    </cfRule>
  </conditionalFormatting>
  <dataValidations count="10">
    <dataValidation type="date" operator="greaterThan" allowBlank="1" showInputMessage="1" showErrorMessage="1" error="Datum eingeben (TT.MM.JJJJ)." sqref="B4" xr:uid="{6A4BE3A9-1A38-4620-B7DE-B567C4E0E401}">
      <formula1>42369</formula1>
    </dataValidation>
    <dataValidation type="decimal" errorStyle="warning" allowBlank="1" showInputMessage="1" showErrorMessage="1" error="Ihre Eingabe ist größer als 5 mal der Beitragsfreibetrag je Woche!" sqref="B120:B124" xr:uid="{241880BD-F863-47D6-8253-0D41F0DBA1E4}">
      <formula1>0</formula1>
      <formula2>5*B98</formula2>
    </dataValidation>
    <dataValidation type="decimal" errorStyle="warning" allowBlank="1" showInputMessage="1" showErrorMessage="1" error="Auffällige Eingabe. IdR ist die im KollV vorgesehene arbeitszeit kürzer als 40 Std pro Woche!" sqref="C37" xr:uid="{D5AB03A6-A669-46B3-83AE-FE0527F3F448}">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FA0F3480-5DCF-4D12-A653-C5CB096B6317}">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BCEBA51A-F5F1-46D9-965D-66224B89531F}">
      <formula1>0</formula1>
      <formula2>B110</formula2>
    </dataValidation>
    <dataValidation type="decimal" errorStyle="warning" allowBlank="1" showInputMessage="1" showErrorMessage="1" error="Wert erscheint hoch oder negative Werte nicht zulässig! Eingabe prüfen!" sqref="C134:C146" xr:uid="{6C229DF4-7A6A-4728-9992-C73485585B44}">
      <formula1>0</formula1>
      <formula2>0.15</formula2>
    </dataValidation>
    <dataValidation operator="greaterThan" allowBlank="1" showInputMessage="1" showErrorMessage="1" error="Bitte ein gültiges Datum eingeben! (TT.MM.JJJJ)" sqref="C130" xr:uid="{6514A25E-EBD5-40BE-BB10-043705A800FA}"/>
    <dataValidation type="list" showInputMessage="1" showErrorMessage="1" sqref="B134:B146" xr:uid="{97F99B3D-413E-466F-B31D-D97ED5810D39}">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7A36C229-BF3D-4314-8A9A-5948C375E385}">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9C4EF78C-45E3-4443-A279-4C260D52008E}">
      <formula1>B$97</formula1>
    </dataValidation>
  </dataValidation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2F68-D56C-435B-A317-BB8A3769824C}">
  <sheetPr codeName="Tabelle3">
    <tabColor rgb="FFFFC000"/>
  </sheetPr>
  <dimension ref="A1:J162"/>
  <sheetViews>
    <sheetView showGridLines="0" zoomScaleNormal="100" workbookViewId="0">
      <selection activeCell="B4" sqref="B4"/>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362</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14-te von 19 Blättern in dieser Datei [K3_Quelle])</v>
      </c>
      <c r="B2" s="254" t="str">
        <f ca="1">MID(J1,1,SEARCH(".",J1)-1)</f>
        <v>K3_Quelle</v>
      </c>
      <c r="C2" s="275"/>
      <c r="D2" s="255"/>
      <c r="E2" s="254" t="str">
        <f ca="1">MID(CELL("Dateiname",$A$1),FIND("]", CELL("Dateiname",$A$1))+1,31)</f>
        <v>Tapezierer_25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280</v>
      </c>
      <c r="C3" s="303"/>
      <c r="D3" s="303"/>
      <c r="E3" s="303"/>
      <c r="F3" s="304"/>
      <c r="G3" s="150" t="str">
        <f ca="1">IF(TODAY()-B4&gt;365,"KollV-Datum älter als 1 Jahr!","")</f>
        <v/>
      </c>
    </row>
    <row r="4" spans="1:10" ht="16.5" thickTop="1" x14ac:dyDescent="0.25">
      <c r="A4" s="122" t="s">
        <v>298</v>
      </c>
      <c r="B4" s="123">
        <v>45778</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4" t="s">
        <v>281</v>
      </c>
      <c r="B7" s="132">
        <v>16.79</v>
      </c>
      <c r="C7" s="63"/>
      <c r="D7" s="13">
        <f t="shared" ref="D7:D32" si="0">B7*$D$4</f>
        <v>16.79</v>
      </c>
      <c r="E7" s="105">
        <v>0.15</v>
      </c>
      <c r="F7" s="14">
        <f>D7*E7</f>
        <v>2.5185</v>
      </c>
    </row>
    <row r="8" spans="1:10" x14ac:dyDescent="0.25">
      <c r="A8" s="133" t="s">
        <v>282</v>
      </c>
      <c r="B8" s="91">
        <v>15.23</v>
      </c>
      <c r="C8" s="64"/>
      <c r="D8" s="6">
        <f t="shared" si="0"/>
        <v>15.23</v>
      </c>
      <c r="E8" s="106">
        <v>0.15</v>
      </c>
      <c r="F8" s="7">
        <f t="shared" ref="F8:F32" si="1">D8*E8</f>
        <v>2.2845</v>
      </c>
    </row>
    <row r="9" spans="1:10" x14ac:dyDescent="0.25">
      <c r="A9" s="134" t="s">
        <v>283</v>
      </c>
      <c r="B9" s="91">
        <v>13.95</v>
      </c>
      <c r="C9" s="64"/>
      <c r="D9" s="6">
        <f t="shared" si="0"/>
        <v>13.95</v>
      </c>
      <c r="E9" s="106">
        <v>0.15</v>
      </c>
      <c r="F9" s="7">
        <f t="shared" si="1"/>
        <v>2.0924999999999998</v>
      </c>
      <c r="H9" s="15"/>
    </row>
    <row r="10" spans="1:10" x14ac:dyDescent="0.25">
      <c r="A10" s="134" t="s">
        <v>284</v>
      </c>
      <c r="B10" s="91">
        <v>13.49</v>
      </c>
      <c r="C10" s="64"/>
      <c r="D10" s="6">
        <f t="shared" si="0"/>
        <v>13.49</v>
      </c>
      <c r="E10" s="106">
        <v>0.15</v>
      </c>
      <c r="F10" s="7">
        <f t="shared" si="1"/>
        <v>2.0234999999999999</v>
      </c>
    </row>
    <row r="11" spans="1:10" x14ac:dyDescent="0.25">
      <c r="A11" s="134" t="s">
        <v>285</v>
      </c>
      <c r="B11" s="91">
        <v>13.46</v>
      </c>
      <c r="C11" s="64"/>
      <c r="D11" s="6">
        <f t="shared" si="0"/>
        <v>13.46</v>
      </c>
      <c r="E11" s="106">
        <v>0.15</v>
      </c>
      <c r="F11" s="7">
        <f t="shared" si="1"/>
        <v>2.0190000000000001</v>
      </c>
    </row>
    <row r="12" spans="1:10" x14ac:dyDescent="0.25">
      <c r="A12" s="134"/>
      <c r="B12" s="91"/>
      <c r="C12" s="64"/>
      <c r="D12" s="6">
        <f t="shared" si="0"/>
        <v>0</v>
      </c>
      <c r="E12" s="106"/>
      <c r="F12" s="7">
        <f t="shared" si="1"/>
        <v>0</v>
      </c>
    </row>
    <row r="13" spans="1:10" x14ac:dyDescent="0.25">
      <c r="A13" s="134"/>
      <c r="B13" s="91"/>
      <c r="C13" s="64"/>
      <c r="D13" s="6">
        <f t="shared" si="0"/>
        <v>0</v>
      </c>
      <c r="E13" s="106"/>
      <c r="F13" s="7">
        <f t="shared" si="1"/>
        <v>0</v>
      </c>
    </row>
    <row r="14" spans="1:10" x14ac:dyDescent="0.25">
      <c r="A14" s="134" t="s">
        <v>330</v>
      </c>
      <c r="B14" s="91"/>
      <c r="C14" s="64"/>
      <c r="D14" s="6">
        <f t="shared" si="0"/>
        <v>0</v>
      </c>
      <c r="E14" s="106"/>
      <c r="F14" s="7">
        <f t="shared" si="1"/>
        <v>0</v>
      </c>
    </row>
    <row r="15" spans="1:10" x14ac:dyDescent="0.25">
      <c r="A15" s="134" t="s">
        <v>329</v>
      </c>
      <c r="B15" s="91"/>
      <c r="C15" s="64"/>
      <c r="D15" s="6">
        <f t="shared" si="0"/>
        <v>0</v>
      </c>
      <c r="E15" s="106"/>
      <c r="F15" s="7">
        <f t="shared" si="1"/>
        <v>0</v>
      </c>
    </row>
    <row r="16" spans="1:10" x14ac:dyDescent="0.25">
      <c r="A16" s="134"/>
      <c r="B16" s="91"/>
      <c r="C16" s="64"/>
      <c r="D16" s="6">
        <f t="shared" si="0"/>
        <v>0</v>
      </c>
      <c r="E16" s="106"/>
      <c r="F16" s="7">
        <f t="shared" si="1"/>
        <v>0</v>
      </c>
    </row>
    <row r="17" spans="1:6" x14ac:dyDescent="0.25">
      <c r="A17" s="60"/>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39</v>
      </c>
      <c r="D37" s="259" t="str">
        <f>IF(C37="","Arb.-Zeit eintragen!","")</f>
        <v/>
      </c>
      <c r="E37" s="240" t="s">
        <v>311</v>
      </c>
      <c r="F37" s="242"/>
    </row>
    <row r="38" spans="1:6" ht="18" x14ac:dyDescent="0.25">
      <c r="A38" s="16" t="s">
        <v>316</v>
      </c>
      <c r="B38" s="18" t="s">
        <v>70</v>
      </c>
      <c r="C38" s="18" t="s">
        <v>16</v>
      </c>
      <c r="D38" s="259"/>
      <c r="E38" s="240"/>
      <c r="F38" s="242"/>
    </row>
    <row r="39" spans="1:6" x14ac:dyDescent="0.25">
      <c r="A39" s="133"/>
      <c r="B39" s="74"/>
      <c r="C39" s="75"/>
      <c r="E39" s="240"/>
      <c r="F39" s="242"/>
    </row>
    <row r="40" spans="1:6" x14ac:dyDescent="0.25">
      <c r="A40" s="134" t="s">
        <v>17</v>
      </c>
      <c r="B40" s="76">
        <v>1</v>
      </c>
      <c r="C40" s="77">
        <v>0.5</v>
      </c>
      <c r="E40" s="240"/>
      <c r="F40" s="242"/>
    </row>
    <row r="41" spans="1:6" x14ac:dyDescent="0.25">
      <c r="A41" s="134" t="s">
        <v>270</v>
      </c>
      <c r="B41" s="76">
        <v>1</v>
      </c>
      <c r="C41" s="77">
        <v>0.5</v>
      </c>
      <c r="E41" s="240"/>
      <c r="F41" s="242"/>
    </row>
    <row r="42" spans="1:6" x14ac:dyDescent="0.25">
      <c r="A42" s="134" t="s">
        <v>18</v>
      </c>
      <c r="B42" s="76">
        <v>1</v>
      </c>
      <c r="C42" s="77">
        <v>1</v>
      </c>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287</v>
      </c>
      <c r="B50" s="74">
        <v>1</v>
      </c>
      <c r="C50" s="75">
        <v>0.1</v>
      </c>
      <c r="E50" s="240"/>
      <c r="F50" s="242"/>
    </row>
    <row r="51" spans="1:6" x14ac:dyDescent="0.25">
      <c r="A51" s="134" t="s">
        <v>288</v>
      </c>
      <c r="B51" s="76">
        <v>1</v>
      </c>
      <c r="C51" s="77">
        <v>0.1</v>
      </c>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8"/>
      <c r="B68" s="87"/>
      <c r="C68" s="85"/>
      <c r="D68" s="25" t="str">
        <f>IF(AND(B68&gt;0,C68&gt;0),"Entweder in % oder €-Wert angeben!!","")</f>
        <v/>
      </c>
    </row>
    <row r="69" spans="1:5" x14ac:dyDescent="0.25">
      <c r="A69" s="134"/>
      <c r="B69" s="88"/>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286</v>
      </c>
      <c r="B100" s="90">
        <v>10.15</v>
      </c>
      <c r="C100" s="90"/>
      <c r="D100" s="7">
        <f>B100+C100</f>
        <v>10.15</v>
      </c>
    </row>
    <row r="101" spans="1:7" x14ac:dyDescent="0.25">
      <c r="A101" s="138" t="s">
        <v>269</v>
      </c>
      <c r="B101" s="90">
        <v>30</v>
      </c>
      <c r="C101" s="90"/>
      <c r="D101" s="7">
        <f t="shared" ref="D101:D110" si="3">B101+C101</f>
        <v>30</v>
      </c>
    </row>
    <row r="102" spans="1:7" x14ac:dyDescent="0.25">
      <c r="A102" s="138" t="s">
        <v>95</v>
      </c>
      <c r="B102" s="90">
        <v>10</v>
      </c>
      <c r="C102" s="90"/>
      <c r="D102" s="7">
        <f t="shared" si="3"/>
        <v>10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0.67300000000000004</v>
      </c>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0.67300000000000004</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KCVfOeM5WTI+9EROUkCLzEjQTBQsJNtrJsTN66aE3HeWsLn4XUSDnT6ynTiCcy9deVKk8UCOQvI44MGjG3BtWg==" saltValue="6PVT+PiN0XQXovs7KUTIag==" spinCount="100000" sheet="1" formatColumns="0" selectLockedCells="1"/>
  <mergeCells count="46">
    <mergeCell ref="A153:C153"/>
    <mergeCell ref="A154:C154"/>
    <mergeCell ref="F149:H158"/>
    <mergeCell ref="E108:G111"/>
    <mergeCell ref="A112:A113"/>
    <mergeCell ref="B112:D112"/>
    <mergeCell ref="A157:E157"/>
    <mergeCell ref="A125:D126"/>
    <mergeCell ref="A128:F128"/>
    <mergeCell ref="C131:C132"/>
    <mergeCell ref="D142:H143"/>
    <mergeCell ref="D130:F132"/>
    <mergeCell ref="A155:C155"/>
    <mergeCell ref="A156:C156"/>
    <mergeCell ref="A132:A133"/>
    <mergeCell ref="A149:A150"/>
    <mergeCell ref="E149:E151"/>
    <mergeCell ref="A151:D151"/>
    <mergeCell ref="A152:C152"/>
    <mergeCell ref="A1:F1"/>
    <mergeCell ref="B3:F3"/>
    <mergeCell ref="E4:F4"/>
    <mergeCell ref="A5:A6"/>
    <mergeCell ref="B5:B6"/>
    <mergeCell ref="C5:C6"/>
    <mergeCell ref="D5:D6"/>
    <mergeCell ref="E5:E6"/>
    <mergeCell ref="F5:F6"/>
    <mergeCell ref="B2:D2"/>
    <mergeCell ref="E2:F2"/>
    <mergeCell ref="A158:E162"/>
    <mergeCell ref="A117:A118"/>
    <mergeCell ref="G2:H2"/>
    <mergeCell ref="A98:A99"/>
    <mergeCell ref="B98:D98"/>
    <mergeCell ref="E36:F36"/>
    <mergeCell ref="E37:F51"/>
    <mergeCell ref="A96:D96"/>
    <mergeCell ref="G5:I6"/>
    <mergeCell ref="D37:D38"/>
    <mergeCell ref="A34:F34"/>
    <mergeCell ref="B117:D117"/>
    <mergeCell ref="A61:C63"/>
    <mergeCell ref="A66:C66"/>
    <mergeCell ref="A36:C36"/>
    <mergeCell ref="E97:G99"/>
  </mergeCells>
  <conditionalFormatting sqref="A134:A146">
    <cfRule type="expression" dxfId="4" priority="1">
      <formula>($B134&lt;&gt;"Ja")</formula>
    </cfRule>
  </conditionalFormatting>
  <dataValidations count="10">
    <dataValidation type="date" operator="greaterThan" allowBlank="1" showInputMessage="1" showErrorMessage="1" error="Datum eingeben (TT.MM.JJJJ)." sqref="B4" xr:uid="{AB466EAB-14C4-4F81-B414-DEC0015771F9}">
      <formula1>42369</formula1>
    </dataValidation>
    <dataValidation type="decimal" errorStyle="warning" allowBlank="1" showInputMessage="1" showErrorMessage="1" error="Ihre Eingabe ist größer als 5 mal der Beitragsfreibetrag je Woche!" sqref="B120:B124" xr:uid="{13464CB3-2CC1-452A-8FBB-E61A7CC68B5E}">
      <formula1>0</formula1>
      <formula2>5*B98</formula2>
    </dataValidation>
    <dataValidation type="decimal" errorStyle="warning" allowBlank="1" showInputMessage="1" showErrorMessage="1" error="Auffällige Eingabe. IdR ist die im KollV vorgesehene arbeitszeit kürzer als 40 Std pro Woche!" sqref="C37" xr:uid="{E794F0C5-F7E4-4ACD-B20C-DD1BF5CAB245}">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8A43FA51-546F-4F7E-AFF5-3F51ED5E892E}">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8AD943C9-9EA8-4DC9-A960-E840EFC60EA7}">
      <formula1>0</formula1>
      <formula2>B110</formula2>
    </dataValidation>
    <dataValidation type="decimal" errorStyle="warning" allowBlank="1" showInputMessage="1" showErrorMessage="1" error="Wert erscheint hoch oder negative Werte nicht zulässig! Eingabe prüfen!" sqref="C134:C146" xr:uid="{5F3D473B-6E5D-4462-B0D7-6B51F37EC653}">
      <formula1>0</formula1>
      <formula2>0.15</formula2>
    </dataValidation>
    <dataValidation operator="greaterThan" allowBlank="1" showInputMessage="1" showErrorMessage="1" error="Bitte ein gültiges Datum eingeben! (TT.MM.JJJJ)" sqref="C130" xr:uid="{F9CBAFB2-F931-4C1C-85BF-30A588A53DA9}"/>
    <dataValidation type="list" showInputMessage="1" showErrorMessage="1" sqref="B134:B146" xr:uid="{4229B80F-23EC-4D02-A9CA-BCC9A3716E9F}">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D59BEBFC-C9A4-407B-A328-61DBF50E32CC}">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D6A416E3-C565-4FB1-A543-D0D17D001F64}">
      <formula1>B$97</formula1>
    </dataValidation>
  </dataValidation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DE3A-84E0-4A21-9845-26D232DC0E0F}">
  <sheetPr codeName="Tabelle8">
    <tabColor rgb="FFC00000"/>
  </sheetPr>
  <dimension ref="A1:J162"/>
  <sheetViews>
    <sheetView showGridLines="0" zoomScaleNormal="100" workbookViewId="0">
      <selection activeCell="B3" sqref="B3:F3"/>
    </sheetView>
  </sheetViews>
  <sheetFormatPr baseColWidth="10" defaultColWidth="12.85546875" defaultRowHeight="15.75" x14ac:dyDescent="0.25"/>
  <cols>
    <col min="1" max="1" width="37.5703125" style="12" customWidth="1"/>
    <col min="2" max="2" width="12.7109375" style="12" customWidth="1"/>
    <col min="3"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15-te von 19 Blättern in dieser Datei [K3_Quelle])</v>
      </c>
      <c r="B2" s="254" t="str">
        <f ca="1">MID(J1,1,SEARCH(".",J1)-1)</f>
        <v>K3_Quelle</v>
      </c>
      <c r="C2" s="275"/>
      <c r="D2" s="255"/>
      <c r="E2" s="254" t="str">
        <f ca="1">MID(CELL("Dateiname",$A$1),FIND("]", CELL("Dateiname",$A$1))+1,31)</f>
        <v>Ziviltechniker_24</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385</v>
      </c>
      <c r="C3" s="303"/>
      <c r="D3" s="303"/>
      <c r="E3" s="303"/>
      <c r="F3" s="304"/>
      <c r="G3" s="150" t="str">
        <f ca="1">IF(TODAY()-B4&gt;365,"KollV-Datum älter als 1 Jahr!","")</f>
        <v>KollV-Datum älter als 1 Jahr!</v>
      </c>
    </row>
    <row r="4" spans="1:10" ht="16.5" thickTop="1" x14ac:dyDescent="0.25">
      <c r="A4" s="122" t="s">
        <v>298</v>
      </c>
      <c r="B4" s="123">
        <v>45292</v>
      </c>
      <c r="C4" s="122" t="s">
        <v>297</v>
      </c>
      <c r="D4" s="124">
        <v>5.8139999999999997E-3</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0,005814 stellt einen Teiler von 172,00 dar.</v>
      </c>
      <c r="H5" s="251"/>
      <c r="I5" s="251"/>
    </row>
    <row r="6" spans="1:10" x14ac:dyDescent="0.25">
      <c r="A6" s="271"/>
      <c r="B6" s="202"/>
      <c r="C6" s="202"/>
      <c r="D6" s="273"/>
      <c r="E6" s="202"/>
      <c r="F6" s="274"/>
      <c r="G6" s="250"/>
      <c r="H6" s="251"/>
      <c r="I6" s="251"/>
    </row>
    <row r="7" spans="1:10" x14ac:dyDescent="0.25">
      <c r="A7" s="133" t="s">
        <v>371</v>
      </c>
      <c r="B7" s="132">
        <v>2093</v>
      </c>
      <c r="C7" s="63"/>
      <c r="D7" s="13">
        <f t="shared" ref="D7:D32" si="0">B7*$D$4</f>
        <v>12.168702</v>
      </c>
      <c r="E7" s="105">
        <v>0.15</v>
      </c>
      <c r="F7" s="14">
        <f>D7*E7</f>
        <v>1.8253052999999999</v>
      </c>
    </row>
    <row r="8" spans="1:10" x14ac:dyDescent="0.25">
      <c r="A8" s="134" t="s">
        <v>372</v>
      </c>
      <c r="B8" s="91">
        <v>2243</v>
      </c>
      <c r="C8" s="64"/>
      <c r="D8" s="6">
        <f t="shared" si="0"/>
        <v>13.040801999999999</v>
      </c>
      <c r="E8" s="106">
        <v>0.15</v>
      </c>
      <c r="F8" s="7">
        <f t="shared" ref="F8:F32" si="1">D8*E8</f>
        <v>1.9561202999999998</v>
      </c>
    </row>
    <row r="9" spans="1:10" x14ac:dyDescent="0.25">
      <c r="A9" s="134" t="s">
        <v>373</v>
      </c>
      <c r="B9" s="91">
        <v>2259</v>
      </c>
      <c r="C9" s="64"/>
      <c r="D9" s="6">
        <f t="shared" si="0"/>
        <v>13.133825999999999</v>
      </c>
      <c r="E9" s="106">
        <v>0.15</v>
      </c>
      <c r="F9" s="7">
        <f t="shared" si="1"/>
        <v>1.9700738999999998</v>
      </c>
      <c r="H9" s="15"/>
    </row>
    <row r="10" spans="1:10" x14ac:dyDescent="0.25">
      <c r="A10" s="134" t="s">
        <v>374</v>
      </c>
      <c r="B10" s="91">
        <v>2560</v>
      </c>
      <c r="C10" s="64"/>
      <c r="D10" s="6">
        <f t="shared" si="0"/>
        <v>14.883839999999999</v>
      </c>
      <c r="E10" s="106">
        <v>0.15</v>
      </c>
      <c r="F10" s="7">
        <f t="shared" si="1"/>
        <v>2.2325759999999999</v>
      </c>
    </row>
    <row r="11" spans="1:10" x14ac:dyDescent="0.25">
      <c r="A11" s="134" t="s">
        <v>363</v>
      </c>
      <c r="B11" s="91">
        <v>2554</v>
      </c>
      <c r="C11" s="64"/>
      <c r="D11" s="6">
        <f t="shared" si="0"/>
        <v>14.848955999999999</v>
      </c>
      <c r="E11" s="106">
        <v>0.15</v>
      </c>
      <c r="F11" s="7">
        <f t="shared" si="1"/>
        <v>2.2273433999999996</v>
      </c>
    </row>
    <row r="12" spans="1:10" x14ac:dyDescent="0.25">
      <c r="A12" s="134" t="s">
        <v>364</v>
      </c>
      <c r="B12" s="91">
        <v>3026</v>
      </c>
      <c r="C12" s="64"/>
      <c r="D12" s="6">
        <f t="shared" si="0"/>
        <v>17.593163999999998</v>
      </c>
      <c r="E12" s="106">
        <v>0.15</v>
      </c>
      <c r="F12" s="7">
        <f t="shared" si="1"/>
        <v>2.6389745999999996</v>
      </c>
    </row>
    <row r="13" spans="1:10" x14ac:dyDescent="0.25">
      <c r="A13" s="134" t="s">
        <v>365</v>
      </c>
      <c r="B13" s="91">
        <v>3141</v>
      </c>
      <c r="C13" s="64"/>
      <c r="D13" s="6">
        <f t="shared" si="0"/>
        <v>18.261773999999999</v>
      </c>
      <c r="E13" s="106">
        <v>0.15</v>
      </c>
      <c r="F13" s="7">
        <f t="shared" si="1"/>
        <v>2.7392660999999996</v>
      </c>
    </row>
    <row r="14" spans="1:10" x14ac:dyDescent="0.25">
      <c r="A14" s="134" t="s">
        <v>366</v>
      </c>
      <c r="B14" s="91">
        <v>3788</v>
      </c>
      <c r="C14" s="64"/>
      <c r="D14" s="6">
        <f t="shared" si="0"/>
        <v>22.023432</v>
      </c>
      <c r="E14" s="106">
        <v>0.15</v>
      </c>
      <c r="F14" s="7">
        <f t="shared" si="1"/>
        <v>3.3035147999999999</v>
      </c>
    </row>
    <row r="15" spans="1:10" x14ac:dyDescent="0.25">
      <c r="A15" s="134" t="s">
        <v>367</v>
      </c>
      <c r="B15" s="91">
        <v>3883</v>
      </c>
      <c r="C15" s="64"/>
      <c r="D15" s="6">
        <f t="shared" si="0"/>
        <v>22.575761999999997</v>
      </c>
      <c r="E15" s="106">
        <v>0.15</v>
      </c>
      <c r="F15" s="7">
        <f t="shared" si="1"/>
        <v>3.3863642999999994</v>
      </c>
    </row>
    <row r="16" spans="1:10" x14ac:dyDescent="0.25">
      <c r="A16" s="134" t="s">
        <v>368</v>
      </c>
      <c r="B16" s="91">
        <v>4693</v>
      </c>
      <c r="C16" s="64"/>
      <c r="D16" s="6">
        <f t="shared" si="0"/>
        <v>27.285101999999998</v>
      </c>
      <c r="E16" s="106">
        <v>0.15</v>
      </c>
      <c r="F16" s="7">
        <f t="shared" si="1"/>
        <v>4.0927652999999999</v>
      </c>
    </row>
    <row r="17" spans="1:6" x14ac:dyDescent="0.25">
      <c r="A17" s="60" t="s">
        <v>369</v>
      </c>
      <c r="B17" s="61">
        <v>4937</v>
      </c>
      <c r="C17" s="64"/>
      <c r="D17" s="6">
        <f t="shared" si="0"/>
        <v>28.703717999999999</v>
      </c>
      <c r="E17" s="104">
        <v>0.15</v>
      </c>
      <c r="F17" s="7">
        <f t="shared" si="1"/>
        <v>4.3055576999999996</v>
      </c>
    </row>
    <row r="18" spans="1:6" x14ac:dyDescent="0.25">
      <c r="A18" s="60" t="s">
        <v>370</v>
      </c>
      <c r="B18" s="61">
        <v>5711</v>
      </c>
      <c r="C18" s="64"/>
      <c r="D18" s="6">
        <f t="shared" si="0"/>
        <v>33.203753999999996</v>
      </c>
      <c r="E18" s="104">
        <v>0.15</v>
      </c>
      <c r="F18" s="7">
        <f t="shared" si="1"/>
        <v>4.9805630999999995</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40</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17</v>
      </c>
      <c r="B39" s="74">
        <v>1.08</v>
      </c>
      <c r="C39" s="75">
        <v>0.5</v>
      </c>
      <c r="E39" s="240"/>
      <c r="F39" s="242"/>
    </row>
    <row r="40" spans="1:6" x14ac:dyDescent="0.25">
      <c r="A40" s="134" t="s">
        <v>375</v>
      </c>
      <c r="B40" s="76">
        <v>1.08</v>
      </c>
      <c r="C40" s="77">
        <v>1</v>
      </c>
      <c r="E40" s="240"/>
      <c r="F40" s="242"/>
    </row>
    <row r="41" spans="1:6" x14ac:dyDescent="0.25">
      <c r="A41" s="134"/>
      <c r="B41" s="76"/>
      <c r="C41" s="77"/>
      <c r="E41" s="240"/>
      <c r="F41" s="242"/>
    </row>
    <row r="42" spans="1:6" x14ac:dyDescent="0.25">
      <c r="A42" s="134"/>
      <c r="B42" s="76"/>
      <c r="C42" s="77"/>
      <c r="E42" s="240"/>
      <c r="F42" s="242"/>
    </row>
    <row r="43" spans="1:6" x14ac:dyDescent="0.25">
      <c r="A43" s="134" t="s">
        <v>378</v>
      </c>
      <c r="B43" s="76"/>
      <c r="C43" s="77"/>
      <c r="E43" s="240"/>
      <c r="F43" s="242"/>
    </row>
    <row r="44" spans="1:6" x14ac:dyDescent="0.25">
      <c r="A44" s="134" t="s">
        <v>379</v>
      </c>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376</v>
      </c>
      <c r="B50" s="74">
        <v>1</v>
      </c>
      <c r="C50" s="75">
        <v>0.05</v>
      </c>
      <c r="E50" s="240"/>
      <c r="F50" s="242"/>
    </row>
    <row r="51" spans="1:6" x14ac:dyDescent="0.25">
      <c r="A51" s="134" t="s">
        <v>377</v>
      </c>
      <c r="B51" s="76">
        <v>1</v>
      </c>
      <c r="C51" s="77">
        <v>0.3</v>
      </c>
      <c r="E51" s="243"/>
      <c r="F51" s="245"/>
    </row>
    <row r="52" spans="1:6" x14ac:dyDescent="0.25">
      <c r="A52" s="134" t="s">
        <v>380</v>
      </c>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381</v>
      </c>
      <c r="B68" s="87"/>
      <c r="C68" s="85">
        <v>5.7</v>
      </c>
      <c r="D68" s="25" t="str">
        <f>IF(AND(B68&gt;0,C68&gt;0),"Entweder in % oder €-Wert angeben!!","")</f>
        <v/>
      </c>
    </row>
    <row r="69" spans="1:5" x14ac:dyDescent="0.25">
      <c r="A69" s="134" t="s">
        <v>382</v>
      </c>
      <c r="B69" s="88"/>
      <c r="C69" s="85">
        <v>5.0999999999999996</v>
      </c>
      <c r="D69" s="25" t="str">
        <f t="shared" ref="D69:D94" si="2">IF(AND(B69&gt;0,C69&gt;0),"Entweder in % oder €-Wert angeben!!","")</f>
        <v/>
      </c>
    </row>
    <row r="70" spans="1:5" x14ac:dyDescent="0.25">
      <c r="A70" s="134" t="s">
        <v>384</v>
      </c>
      <c r="B70" s="88"/>
      <c r="C70" s="85">
        <v>9.1</v>
      </c>
      <c r="D70" s="25" t="str">
        <f t="shared" si="2"/>
        <v/>
      </c>
    </row>
    <row r="71" spans="1:5" x14ac:dyDescent="0.25">
      <c r="A71" s="134" t="s">
        <v>383</v>
      </c>
      <c r="B71" s="88"/>
      <c r="C71" s="85">
        <v>7.5</v>
      </c>
      <c r="D71" s="25" t="str">
        <f t="shared" si="2"/>
        <v/>
      </c>
    </row>
    <row r="72" spans="1:5" x14ac:dyDescent="0.25">
      <c r="A72" s="134" t="s">
        <v>386</v>
      </c>
      <c r="B72" s="88"/>
      <c r="C72" s="85">
        <v>1.56</v>
      </c>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4"/>
      <c r="B80" s="88"/>
      <c r="C80" s="85"/>
      <c r="D80" s="25" t="str">
        <f t="shared" si="2"/>
        <v/>
      </c>
    </row>
    <row r="81" spans="1:4" x14ac:dyDescent="0.25">
      <c r="A81" s="134"/>
      <c r="B81" s="86"/>
      <c r="C81" s="85"/>
      <c r="D81" s="25" t="str">
        <f t="shared" si="2"/>
        <v/>
      </c>
    </row>
    <row r="82" spans="1:4" x14ac:dyDescent="0.25">
      <c r="A82" s="134"/>
      <c r="B82" s="86"/>
      <c r="C82" s="85"/>
      <c r="D82" s="25" t="str">
        <f t="shared" si="2"/>
        <v/>
      </c>
    </row>
    <row r="83" spans="1:4" x14ac:dyDescent="0.25">
      <c r="A83" s="134"/>
      <c r="B83" s="86"/>
      <c r="C83" s="85"/>
      <c r="D83" s="25" t="str">
        <f t="shared" si="2"/>
        <v/>
      </c>
    </row>
    <row r="84" spans="1:4" x14ac:dyDescent="0.25">
      <c r="A84" s="134"/>
      <c r="B84" s="86"/>
      <c r="C84" s="85"/>
      <c r="D84" s="25" t="str">
        <f t="shared" si="2"/>
        <v/>
      </c>
    </row>
    <row r="85" spans="1:4" x14ac:dyDescent="0.25">
      <c r="A85" s="134"/>
      <c r="B85" s="86"/>
      <c r="C85" s="85"/>
      <c r="D85" s="25" t="str">
        <f t="shared" si="2"/>
        <v/>
      </c>
    </row>
    <row r="86" spans="1:4" x14ac:dyDescent="0.25">
      <c r="A86" s="134"/>
      <c r="B86" s="86"/>
      <c r="C86" s="85"/>
      <c r="D86" s="25" t="str">
        <f t="shared" si="2"/>
        <v/>
      </c>
    </row>
    <row r="87" spans="1:4" x14ac:dyDescent="0.25">
      <c r="A87" s="134"/>
      <c r="B87" s="86"/>
      <c r="C87" s="85"/>
      <c r="D87" s="25" t="str">
        <f t="shared" si="2"/>
        <v/>
      </c>
    </row>
    <row r="88" spans="1:4" x14ac:dyDescent="0.25">
      <c r="A88" s="134"/>
      <c r="B88" s="86"/>
      <c r="C88" s="85"/>
      <c r="D88" s="25" t="str">
        <f t="shared" si="2"/>
        <v/>
      </c>
    </row>
    <row r="89" spans="1:4" x14ac:dyDescent="0.25">
      <c r="A89" s="134"/>
      <c r="B89" s="86"/>
      <c r="C89" s="85"/>
      <c r="D89" s="25" t="str">
        <f t="shared" si="2"/>
        <v/>
      </c>
    </row>
    <row r="90" spans="1:4" x14ac:dyDescent="0.25">
      <c r="A90" s="134"/>
      <c r="B90" s="86"/>
      <c r="C90" s="85"/>
      <c r="D90" s="25" t="str">
        <f t="shared" si="2"/>
        <v/>
      </c>
    </row>
    <row r="91" spans="1:4" x14ac:dyDescent="0.25">
      <c r="A91" s="134"/>
      <c r="B91" s="86"/>
      <c r="C91" s="85"/>
      <c r="D91" s="25" t="str">
        <f t="shared" si="2"/>
        <v/>
      </c>
    </row>
    <row r="92" spans="1:4" x14ac:dyDescent="0.25">
      <c r="A92" s="134"/>
      <c r="B92" s="86"/>
      <c r="C92" s="85"/>
      <c r="D92" s="25" t="str">
        <f t="shared" si="2"/>
        <v/>
      </c>
    </row>
    <row r="93" spans="1:4" x14ac:dyDescent="0.25">
      <c r="A93" s="134"/>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141</v>
      </c>
      <c r="B100" s="90">
        <v>26.4</v>
      </c>
      <c r="C100" s="90">
        <v>1</v>
      </c>
      <c r="D100" s="7">
        <f>B100+C100</f>
        <v>27.4</v>
      </c>
    </row>
    <row r="101" spans="1:7" x14ac:dyDescent="0.25">
      <c r="A101" s="138"/>
      <c r="B101" s="90"/>
      <c r="C101" s="90"/>
      <c r="D101" s="7">
        <f t="shared" ref="D101:D110" si="3">B101+C101</f>
        <v>0</v>
      </c>
    </row>
    <row r="102" spans="1:7" x14ac:dyDescent="0.25">
      <c r="A102" s="138"/>
      <c r="B102" s="90"/>
      <c r="C102" s="90"/>
      <c r="D102" s="7">
        <f t="shared" si="3"/>
        <v>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120</v>
      </c>
      <c r="C142" s="36" t="str">
        <f>IF(B142=B$132,DPNK!B17,"")</f>
        <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0.29210000000000003</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0.67</v>
      </c>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0.67</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o1cpI7bhiUXAl+m0GK9iSPXq79hLhX+kXdn49JoPytCIWpIBmD578E9SCnr326vSBNLLZTLS+5fbAQo5FIKphw==" saltValue="M4wkitCgYp0bjE88MS3Xmg==" spinCount="100000" sheet="1" formatColumns="0" selectLockedCells="1"/>
  <mergeCells count="46">
    <mergeCell ref="A157:E157"/>
    <mergeCell ref="A158:E162"/>
    <mergeCell ref="D142:H143"/>
    <mergeCell ref="A149:A150"/>
    <mergeCell ref="E149:E151"/>
    <mergeCell ref="F149:H158"/>
    <mergeCell ref="A151:D151"/>
    <mergeCell ref="A152:C152"/>
    <mergeCell ref="A153:C153"/>
    <mergeCell ref="A154:C154"/>
    <mergeCell ref="A155:C155"/>
    <mergeCell ref="A156:C156"/>
    <mergeCell ref="A117:A118"/>
    <mergeCell ref="B117:D117"/>
    <mergeCell ref="A125:D126"/>
    <mergeCell ref="A128:F128"/>
    <mergeCell ref="D130:F132"/>
    <mergeCell ref="C131:C132"/>
    <mergeCell ref="A132:A133"/>
    <mergeCell ref="A96:D96"/>
    <mergeCell ref="E97:G99"/>
    <mergeCell ref="A98:A99"/>
    <mergeCell ref="B98:D98"/>
    <mergeCell ref="A112:A113"/>
    <mergeCell ref="B112:D112"/>
    <mergeCell ref="E108:G111"/>
    <mergeCell ref="A1:F1"/>
    <mergeCell ref="B2:D2"/>
    <mergeCell ref="E2:F2"/>
    <mergeCell ref="A66:C66"/>
    <mergeCell ref="A5:A6"/>
    <mergeCell ref="B5:B6"/>
    <mergeCell ref="C5:C6"/>
    <mergeCell ref="D5:D6"/>
    <mergeCell ref="D37:D38"/>
    <mergeCell ref="A34:F34"/>
    <mergeCell ref="A36:C36"/>
    <mergeCell ref="E36:F36"/>
    <mergeCell ref="E37:F51"/>
    <mergeCell ref="A61:C63"/>
    <mergeCell ref="G2:H2"/>
    <mergeCell ref="B3:F3"/>
    <mergeCell ref="E4:F4"/>
    <mergeCell ref="G5:I6"/>
    <mergeCell ref="E5:E6"/>
    <mergeCell ref="F5:F6"/>
  </mergeCells>
  <conditionalFormatting sqref="A134:A146">
    <cfRule type="expression" dxfId="3" priority="1">
      <formula>($B134&lt;&gt;"Ja")</formula>
    </cfRule>
  </conditionalFormatting>
  <dataValidations count="10">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94289853-BE95-4282-9B27-DE263F44D6FF}">
      <formula1>0</formula1>
      <formula2>#REF!</formula2>
    </dataValidation>
    <dataValidation type="list" showInputMessage="1" showErrorMessage="1" sqref="B134:B146" xr:uid="{EA6EF257-D840-4228-95DE-A7B13B2F55CC}">
      <formula1>$B$132:$B$133</formula1>
    </dataValidation>
    <dataValidation operator="greaterThan" allowBlank="1" showInputMessage="1" showErrorMessage="1" error="Bitte ein gültiges Datum eingeben! (TT.MM.JJJJ)" sqref="C130" xr:uid="{2737108F-E40E-4C9F-B56A-0CFFF87C9DAA}"/>
    <dataValidation type="decimal" errorStyle="warning" allowBlank="1" showInputMessage="1" showErrorMessage="1" error="Wert erscheint hoch oder negative Werte nicht zulässig! Eingabe prüfen!" sqref="C134:C146" xr:uid="{AB252A11-3867-4555-A3C3-553F74C3ACF6}">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305079EE-2B39-4AB1-B506-972EF5C5E8D2}">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B964C983-1A8B-4C91-ADD4-EFCED683AC8A}">
      <formula1>0</formula1>
      <formula2>B109</formula2>
    </dataValidation>
    <dataValidation type="decimal" errorStyle="warning" allowBlank="1" showInputMessage="1" showErrorMessage="1" error="Auffällige Eingabe. IdR ist die im KollV vorgesehene arbeitszeit kürzer als 40 Std pro Woche!" sqref="C37" xr:uid="{C0489694-5267-43A6-91B7-289F9C53414F}">
      <formula1>35</formula1>
      <formula2>40</formula2>
    </dataValidation>
    <dataValidation type="decimal" errorStyle="warning" allowBlank="1" showInputMessage="1" showErrorMessage="1" error="Ihre Eingabe ist größer als 5 mal der Beitragsfreibetrag je Woche!" sqref="B120:B124" xr:uid="{C8C289EE-81BD-4B5F-9989-62F2B9D51B06}">
      <formula1>0</formula1>
      <formula2>5*B98</formula2>
    </dataValidation>
    <dataValidation type="date" operator="greaterThan" allowBlank="1" showInputMessage="1" showErrorMessage="1" error="Datum eingeben (TT.MM.JJJJ)." sqref="B4" xr:uid="{A03C6375-E98B-4111-820E-36435DFD6E9A}">
      <formula1>42369</formula1>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8AA233C1-EC3C-4EF4-98F6-40E18E5557C1}">
      <formula1>B$97</formula1>
    </dataValidation>
  </dataValidation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85E52-0F82-4B0C-899C-E39E48A58B2E}">
  <sheetPr codeName="Tabelle14">
    <tabColor rgb="FF92D050"/>
  </sheetPr>
  <dimension ref="A1:J162"/>
  <sheetViews>
    <sheetView showGridLines="0" zoomScaleNormal="100" workbookViewId="0">
      <selection activeCell="A20" sqref="A20"/>
    </sheetView>
  </sheetViews>
  <sheetFormatPr baseColWidth="10" defaultColWidth="12.85546875" defaultRowHeight="15.75" x14ac:dyDescent="0.25"/>
  <cols>
    <col min="1" max="1" width="37.5703125" style="12" customWidth="1"/>
    <col min="2" max="2" width="12.7109375" style="12" customWidth="1"/>
    <col min="3"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16-te von 19 Blättern in dieser Datei [K3_Quelle])</v>
      </c>
      <c r="B2" s="254" t="str">
        <f ca="1">MID(J1,1,SEARCH(".",J1)-1)</f>
        <v>K3_Quelle</v>
      </c>
      <c r="C2" s="275"/>
      <c r="D2" s="255"/>
      <c r="E2" s="254" t="str">
        <f ca="1">MID(CELL("Dateiname",$A$1),FIND("]", CELL("Dateiname",$A$1))+1,31)</f>
        <v>Gew_DL_Angestellte_24</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407</v>
      </c>
      <c r="C3" s="303"/>
      <c r="D3" s="303"/>
      <c r="E3" s="303"/>
      <c r="F3" s="304"/>
      <c r="G3" s="150" t="str">
        <f ca="1">IF(TODAY()-B4&gt;365,"KollV-Datum älter als 1 Jahr!","")</f>
        <v>KollV-Datum älter als 1 Jahr!</v>
      </c>
    </row>
    <row r="4" spans="1:10" ht="16.5" thickTop="1" x14ac:dyDescent="0.25">
      <c r="A4" s="122" t="s">
        <v>298</v>
      </c>
      <c r="B4" s="123">
        <v>45292</v>
      </c>
      <c r="C4" s="122" t="s">
        <v>297</v>
      </c>
      <c r="D4" s="124">
        <f>1/172</f>
        <v>5.8139534883720929E-3</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0,005814 stellt einen Teiler von 172,00 dar.</v>
      </c>
      <c r="H5" s="251"/>
      <c r="I5" s="251"/>
    </row>
    <row r="6" spans="1:10" x14ac:dyDescent="0.25">
      <c r="A6" s="271"/>
      <c r="B6" s="202"/>
      <c r="C6" s="202"/>
      <c r="D6" s="273"/>
      <c r="E6" s="202"/>
      <c r="F6" s="274"/>
      <c r="G6" s="250"/>
      <c r="H6" s="251"/>
      <c r="I6" s="251"/>
    </row>
    <row r="7" spans="1:10" x14ac:dyDescent="0.25">
      <c r="A7" s="133" t="s">
        <v>413</v>
      </c>
      <c r="B7" s="132">
        <v>1905.06</v>
      </c>
      <c r="C7" s="63"/>
      <c r="D7" s="13">
        <f t="shared" ref="D7:D32" si="0">B7*$D$4</f>
        <v>11.075930232558139</v>
      </c>
      <c r="E7" s="105">
        <v>0.1</v>
      </c>
      <c r="F7" s="14">
        <f>D7*E7</f>
        <v>1.107593023255814</v>
      </c>
    </row>
    <row r="8" spans="1:10" x14ac:dyDescent="0.25">
      <c r="A8" s="134" t="s">
        <v>414</v>
      </c>
      <c r="B8" s="91">
        <v>2169.96</v>
      </c>
      <c r="C8" s="64"/>
      <c r="D8" s="6">
        <f t="shared" si="0"/>
        <v>12.616046511627907</v>
      </c>
      <c r="E8" s="106">
        <v>0.1</v>
      </c>
      <c r="F8" s="7">
        <f t="shared" ref="F8:F32" si="1">D8*E8</f>
        <v>1.2616046511627907</v>
      </c>
    </row>
    <row r="9" spans="1:10" x14ac:dyDescent="0.25">
      <c r="A9" s="134" t="s">
        <v>415</v>
      </c>
      <c r="B9" s="91">
        <v>2700.87</v>
      </c>
      <c r="C9" s="64"/>
      <c r="D9" s="6">
        <f t="shared" si="0"/>
        <v>15.702732558139534</v>
      </c>
      <c r="E9" s="106">
        <v>0.1</v>
      </c>
      <c r="F9" s="7">
        <f t="shared" si="1"/>
        <v>1.5702732558139534</v>
      </c>
      <c r="H9" s="15"/>
    </row>
    <row r="10" spans="1:10" x14ac:dyDescent="0.25">
      <c r="A10" s="134" t="s">
        <v>416</v>
      </c>
      <c r="B10" s="91">
        <v>3361.34</v>
      </c>
      <c r="C10" s="64"/>
      <c r="D10" s="6">
        <f t="shared" si="0"/>
        <v>19.542674418604651</v>
      </c>
      <c r="E10" s="106">
        <v>0.1</v>
      </c>
      <c r="F10" s="7">
        <f t="shared" si="1"/>
        <v>1.9542674418604653</v>
      </c>
    </row>
    <row r="11" spans="1:10" x14ac:dyDescent="0.25">
      <c r="A11" s="134" t="s">
        <v>417</v>
      </c>
      <c r="B11" s="91">
        <v>4187.6099999999997</v>
      </c>
      <c r="C11" s="64"/>
      <c r="D11" s="6">
        <f t="shared" si="0"/>
        <v>24.34656976744186</v>
      </c>
      <c r="E11" s="106">
        <v>0.1</v>
      </c>
      <c r="F11" s="7">
        <f t="shared" si="1"/>
        <v>2.4346569767441864</v>
      </c>
    </row>
    <row r="12" spans="1:10" x14ac:dyDescent="0.25">
      <c r="A12" s="134" t="s">
        <v>418</v>
      </c>
      <c r="B12" s="91">
        <v>6422.37</v>
      </c>
      <c r="C12" s="64"/>
      <c r="D12" s="6">
        <f t="shared" si="0"/>
        <v>37.339360465116279</v>
      </c>
      <c r="E12" s="106">
        <v>0.1</v>
      </c>
      <c r="F12" s="7">
        <f t="shared" si="1"/>
        <v>3.7339360465116282</v>
      </c>
    </row>
    <row r="13" spans="1:10" x14ac:dyDescent="0.25">
      <c r="A13" s="134" t="s">
        <v>419</v>
      </c>
      <c r="B13" s="91">
        <v>2424.0300000000002</v>
      </c>
      <c r="C13" s="64"/>
      <c r="D13" s="6">
        <f t="shared" si="0"/>
        <v>14.093197674418606</v>
      </c>
      <c r="E13" s="106">
        <v>0.1</v>
      </c>
      <c r="F13" s="7">
        <f t="shared" si="1"/>
        <v>1.4093197674418607</v>
      </c>
    </row>
    <row r="14" spans="1:10" x14ac:dyDescent="0.25">
      <c r="A14" s="134" t="s">
        <v>420</v>
      </c>
      <c r="B14" s="91">
        <v>3090.74</v>
      </c>
      <c r="C14" s="64"/>
      <c r="D14" s="6">
        <f t="shared" si="0"/>
        <v>17.96941860465116</v>
      </c>
      <c r="E14" s="106">
        <v>0.1</v>
      </c>
      <c r="F14" s="7">
        <f t="shared" si="1"/>
        <v>1.7969418604651162</v>
      </c>
    </row>
    <row r="15" spans="1:10" x14ac:dyDescent="0.25">
      <c r="A15" s="134" t="s">
        <v>421</v>
      </c>
      <c r="B15" s="91">
        <v>3537.32</v>
      </c>
      <c r="C15" s="64"/>
      <c r="D15" s="6">
        <f t="shared" si="0"/>
        <v>20.565813953488373</v>
      </c>
      <c r="E15" s="106">
        <v>0.1</v>
      </c>
      <c r="F15" s="7">
        <f t="shared" si="1"/>
        <v>2.0565813953488372</v>
      </c>
    </row>
    <row r="16" spans="1:10" x14ac:dyDescent="0.25">
      <c r="A16" s="134"/>
      <c r="B16" s="91"/>
      <c r="C16" s="64"/>
      <c r="D16" s="6">
        <f t="shared" si="0"/>
        <v>0</v>
      </c>
      <c r="E16" s="106"/>
      <c r="F16" s="7">
        <f t="shared" si="1"/>
        <v>0</v>
      </c>
    </row>
    <row r="17" spans="1:6" x14ac:dyDescent="0.25">
      <c r="A17" s="60" t="s">
        <v>422</v>
      </c>
      <c r="B17" s="61"/>
      <c r="C17" s="64"/>
      <c r="D17" s="6">
        <f t="shared" si="0"/>
        <v>0</v>
      </c>
      <c r="E17" s="104"/>
      <c r="F17" s="7">
        <f t="shared" si="1"/>
        <v>0</v>
      </c>
    </row>
    <row r="18" spans="1:6" x14ac:dyDescent="0.25">
      <c r="A18" s="60" t="s">
        <v>423</v>
      </c>
      <c r="B18" s="61"/>
      <c r="C18" s="64"/>
      <c r="D18" s="6">
        <f t="shared" si="0"/>
        <v>0</v>
      </c>
      <c r="E18" s="104"/>
      <c r="F18" s="7">
        <f t="shared" si="1"/>
        <v>0</v>
      </c>
    </row>
    <row r="19" spans="1:6" x14ac:dyDescent="0.25">
      <c r="A19" s="60" t="s">
        <v>424</v>
      </c>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40</v>
      </c>
      <c r="D37" s="320" t="str">
        <f>IF(C37="","Arb.-Zeit eintragen!","")</f>
        <v/>
      </c>
      <c r="E37" s="240" t="s">
        <v>311</v>
      </c>
      <c r="F37" s="242"/>
    </row>
    <row r="38" spans="1:6" ht="18" x14ac:dyDescent="0.25">
      <c r="A38" s="16" t="s">
        <v>316</v>
      </c>
      <c r="B38" s="18" t="s">
        <v>70</v>
      </c>
      <c r="C38" s="18" t="s">
        <v>16</v>
      </c>
      <c r="D38" s="320"/>
      <c r="E38" s="240"/>
      <c r="F38" s="242"/>
    </row>
    <row r="39" spans="1:6" x14ac:dyDescent="0.25">
      <c r="A39" s="133" t="s">
        <v>17</v>
      </c>
      <c r="B39" s="74">
        <v>1</v>
      </c>
      <c r="C39" s="75">
        <v>0.5</v>
      </c>
      <c r="E39" s="240"/>
      <c r="F39" s="242"/>
    </row>
    <row r="40" spans="1:6" x14ac:dyDescent="0.25">
      <c r="A40" s="134" t="s">
        <v>18</v>
      </c>
      <c r="B40" s="76">
        <v>1</v>
      </c>
      <c r="C40" s="77">
        <v>1</v>
      </c>
      <c r="E40" s="240"/>
      <c r="F40" s="242"/>
    </row>
    <row r="41" spans="1:6" x14ac:dyDescent="0.25">
      <c r="A41" s="134"/>
      <c r="B41" s="76"/>
      <c r="C41" s="77"/>
      <c r="E41" s="240"/>
      <c r="F41" s="242"/>
    </row>
    <row r="42" spans="1:6" x14ac:dyDescent="0.25">
      <c r="A42" s="134"/>
      <c r="B42" s="76"/>
      <c r="C42" s="77"/>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c r="B50" s="74"/>
      <c r="C50" s="75"/>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c r="B68" s="87"/>
      <c r="C68" s="85"/>
      <c r="D68" s="25" t="str">
        <f>IF(AND(B68&gt;0,C68&gt;0),"Entweder in % oder €-Wert angeben!!","")</f>
        <v/>
      </c>
    </row>
    <row r="69" spans="1:5" x14ac:dyDescent="0.25">
      <c r="A69" s="134"/>
      <c r="B69" s="88"/>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4"/>
      <c r="B80" s="88"/>
      <c r="C80" s="85"/>
      <c r="D80" s="25" t="str">
        <f t="shared" si="2"/>
        <v/>
      </c>
    </row>
    <row r="81" spans="1:4" x14ac:dyDescent="0.25">
      <c r="A81" s="134"/>
      <c r="B81" s="86"/>
      <c r="C81" s="85"/>
      <c r="D81" s="25" t="str">
        <f t="shared" si="2"/>
        <v/>
      </c>
    </row>
    <row r="82" spans="1:4" x14ac:dyDescent="0.25">
      <c r="A82" s="134"/>
      <c r="B82" s="86"/>
      <c r="C82" s="85"/>
      <c r="D82" s="25" t="str">
        <f t="shared" si="2"/>
        <v/>
      </c>
    </row>
    <row r="83" spans="1:4" x14ac:dyDescent="0.25">
      <c r="A83" s="134"/>
      <c r="B83" s="86"/>
      <c r="C83" s="85"/>
      <c r="D83" s="25" t="str">
        <f t="shared" si="2"/>
        <v/>
      </c>
    </row>
    <row r="84" spans="1:4" x14ac:dyDescent="0.25">
      <c r="A84" s="134"/>
      <c r="B84" s="86"/>
      <c r="C84" s="85"/>
      <c r="D84" s="25" t="str">
        <f t="shared" si="2"/>
        <v/>
      </c>
    </row>
    <row r="85" spans="1:4" x14ac:dyDescent="0.25">
      <c r="A85" s="134"/>
      <c r="B85" s="86"/>
      <c r="C85" s="85"/>
      <c r="D85" s="25" t="str">
        <f t="shared" si="2"/>
        <v/>
      </c>
    </row>
    <row r="86" spans="1:4" x14ac:dyDescent="0.25">
      <c r="A86" s="134"/>
      <c r="B86" s="86"/>
      <c r="C86" s="85"/>
      <c r="D86" s="25" t="str">
        <f t="shared" si="2"/>
        <v/>
      </c>
    </row>
    <row r="87" spans="1:4" x14ac:dyDescent="0.25">
      <c r="A87" s="134"/>
      <c r="B87" s="86"/>
      <c r="C87" s="85"/>
      <c r="D87" s="25" t="str">
        <f t="shared" si="2"/>
        <v/>
      </c>
    </row>
    <row r="88" spans="1:4" x14ac:dyDescent="0.25">
      <c r="A88" s="134"/>
      <c r="B88" s="86"/>
      <c r="C88" s="85"/>
      <c r="D88" s="25" t="str">
        <f t="shared" si="2"/>
        <v/>
      </c>
    </row>
    <row r="89" spans="1:4" x14ac:dyDescent="0.25">
      <c r="A89" s="134"/>
      <c r="B89" s="86"/>
      <c r="C89" s="85"/>
      <c r="D89" s="25" t="str">
        <f t="shared" si="2"/>
        <v/>
      </c>
    </row>
    <row r="90" spans="1:4" x14ac:dyDescent="0.25">
      <c r="A90" s="134"/>
      <c r="B90" s="86"/>
      <c r="C90" s="85"/>
      <c r="D90" s="25" t="str">
        <f t="shared" si="2"/>
        <v/>
      </c>
    </row>
    <row r="91" spans="1:4" x14ac:dyDescent="0.25">
      <c r="A91" s="134"/>
      <c r="B91" s="86"/>
      <c r="C91" s="85"/>
      <c r="D91" s="25" t="str">
        <f t="shared" si="2"/>
        <v/>
      </c>
    </row>
    <row r="92" spans="1:4" x14ac:dyDescent="0.25">
      <c r="A92" s="134"/>
      <c r="B92" s="86"/>
      <c r="C92" s="85"/>
      <c r="D92" s="25" t="str">
        <f t="shared" si="2"/>
        <v/>
      </c>
    </row>
    <row r="93" spans="1:4" x14ac:dyDescent="0.25">
      <c r="A93" s="134"/>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408</v>
      </c>
      <c r="B100" s="90">
        <v>9.35</v>
      </c>
      <c r="C100" s="90"/>
      <c r="D100" s="7">
        <f>B100+C100</f>
        <v>9.35</v>
      </c>
    </row>
    <row r="101" spans="1:7" x14ac:dyDescent="0.25">
      <c r="A101" s="138" t="s">
        <v>411</v>
      </c>
      <c r="B101" s="90">
        <v>22.17</v>
      </c>
      <c r="C101" s="90"/>
      <c r="D101" s="7">
        <f t="shared" ref="D101:D110" si="3">B101+C101</f>
        <v>22.17</v>
      </c>
    </row>
    <row r="102" spans="1:7" x14ac:dyDescent="0.25">
      <c r="A102" s="138" t="s">
        <v>412</v>
      </c>
      <c r="B102" s="90"/>
      <c r="C102" s="90"/>
      <c r="D102" s="7">
        <f t="shared" si="3"/>
        <v>0</v>
      </c>
    </row>
    <row r="103" spans="1:7" x14ac:dyDescent="0.25">
      <c r="A103" s="138" t="s">
        <v>409</v>
      </c>
      <c r="B103" s="90"/>
      <c r="C103" s="90"/>
      <c r="D103" s="7">
        <f t="shared" si="3"/>
        <v>0</v>
      </c>
    </row>
    <row r="104" spans="1:7" x14ac:dyDescent="0.25">
      <c r="A104" s="138" t="s">
        <v>409</v>
      </c>
      <c r="B104" s="90"/>
      <c r="C104" s="90"/>
      <c r="D104" s="7">
        <f t="shared" si="3"/>
        <v>0</v>
      </c>
    </row>
    <row r="105" spans="1:7" x14ac:dyDescent="0.25">
      <c r="A105" s="134" t="s">
        <v>410</v>
      </c>
      <c r="B105" s="90">
        <v>15</v>
      </c>
      <c r="C105" s="90"/>
      <c r="D105" s="7">
        <f t="shared" si="3"/>
        <v>15</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0.65</v>
      </c>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0.65</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pa3LlLyagwr/VsAhEl2OH5WJ1CRxPFacdou1PM/z8YHKtEGnAN9ZLKBxMBdbWqX0NxSG8FRjsfMQfWGyfpqR3g==" saltValue="FgI30f4b4T1fgacgLFXfrw==" spinCount="100000" sheet="1" formatColumns="0" selectLockedCells="1"/>
  <mergeCells count="46">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E108:G111"/>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phoneticPr fontId="38" type="noConversion"/>
  <conditionalFormatting sqref="A134:A146">
    <cfRule type="expression" dxfId="2" priority="1">
      <formula>($B134&lt;&gt;"Ja")</formula>
    </cfRule>
  </conditionalFormatting>
  <dataValidations count="10">
    <dataValidation type="date" operator="greaterThan" allowBlank="1" showInputMessage="1" showErrorMessage="1" error="Datum eingeben (TT.MM.JJJJ)." sqref="B4" xr:uid="{0F7FC48E-A8CC-410D-94CE-33F7E4F9180F}">
      <formula1>42369</formula1>
    </dataValidation>
    <dataValidation type="decimal" errorStyle="warning" allowBlank="1" showInputMessage="1" showErrorMessage="1" error="Ihre Eingabe ist größer als 5 mal der Beitragsfreibetrag je Woche!" sqref="B120:B124" xr:uid="{B61FAF3A-4397-41EE-B5F9-A1A5488FD62B}">
      <formula1>0</formula1>
      <formula2>5*B98</formula2>
    </dataValidation>
    <dataValidation type="decimal" errorStyle="warning" allowBlank="1" showInputMessage="1" showErrorMessage="1" error="Auffällige Eingabe. IdR ist die im KollV vorgesehene arbeitszeit kürzer als 40 Std pro Woche!" sqref="C37" xr:uid="{7E942DF1-2F90-4ADC-9AF4-806CB32691D2}">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DD22DECF-263A-48A4-8A75-71CD8BB319D1}">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8F200B54-2137-4726-8027-277E41F8FAC7}">
      <formula1>0</formula1>
      <formula2>B110</formula2>
    </dataValidation>
    <dataValidation type="decimal" errorStyle="warning" allowBlank="1" showInputMessage="1" showErrorMessage="1" error="Wert erscheint hoch oder negative Werte nicht zulässig! Eingabe prüfen!" sqref="C134:C146" xr:uid="{5A75B79F-C03E-4C42-93CC-590A27459025}">
      <formula1>0</formula1>
      <formula2>0.15</formula2>
    </dataValidation>
    <dataValidation operator="greaterThan" allowBlank="1" showInputMessage="1" showErrorMessage="1" error="Bitte ein gültiges Datum eingeben! (TT.MM.JJJJ)" sqref="C130" xr:uid="{A4AB6649-E665-4F5D-9DB3-3BD03E08C4C6}"/>
    <dataValidation type="list" showInputMessage="1" showErrorMessage="1" sqref="B134:B146" xr:uid="{29FF3C17-3D6E-4E33-BCB7-98B40E761C14}">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3280195F-E22B-4E2F-94CE-3C3576A3F9AB}">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8A2C36DD-AAB1-4830-A8DB-E86E4EDB83E2}">
      <formula1>B$97</formula1>
    </dataValidation>
  </dataValidation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D681D-8CCD-4233-81D6-864EF43FC627}">
  <sheetPr>
    <tabColor rgb="FF92D050"/>
  </sheetPr>
  <dimension ref="A1:J162"/>
  <sheetViews>
    <sheetView showGridLines="0" zoomScaleNormal="100" workbookViewId="0">
      <selection activeCell="B3" sqref="B3:F3"/>
    </sheetView>
  </sheetViews>
  <sheetFormatPr baseColWidth="10" defaultColWidth="12.85546875" defaultRowHeight="15.75" x14ac:dyDescent="0.25"/>
  <cols>
    <col min="1" max="1" width="37.5703125" style="12" customWidth="1"/>
    <col min="2" max="2" width="12.7109375" style="12" customWidth="1"/>
    <col min="3"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17-te von 19 Blättern in dieser Datei [K3_Quelle])</v>
      </c>
      <c r="B2" s="254" t="str">
        <f ca="1">MID(J1,1,SEARCH(".",J1)-1)</f>
        <v>K3_Quelle</v>
      </c>
      <c r="C2" s="275"/>
      <c r="D2" s="255"/>
      <c r="E2" s="254" t="str">
        <f ca="1">MID(CELL("Dateiname",$A$1),FIND("]", CELL("Dateiname",$A$1))+1,31)</f>
        <v>VORLAGE2</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c r="C3" s="303"/>
      <c r="D3" s="303"/>
      <c r="E3" s="303"/>
      <c r="F3" s="304"/>
      <c r="G3" s="150" t="str">
        <f ca="1">IF(TODAY()-B4&gt;365,"KollV-Datum älter als 1 Jahr!","")</f>
        <v>KollV-Datum älter als 1 Jahr!</v>
      </c>
    </row>
    <row r="4" spans="1:10" ht="16.5" thickTop="1" x14ac:dyDescent="0.25">
      <c r="A4" s="122" t="s">
        <v>298</v>
      </c>
      <c r="B4" s="123">
        <v>43831</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347</v>
      </c>
      <c r="B7" s="132"/>
      <c r="C7" s="63"/>
      <c r="D7" s="13">
        <f t="shared" ref="D7:D32" si="0">B7*$D$4</f>
        <v>0</v>
      </c>
      <c r="E7" s="105"/>
      <c r="F7" s="14">
        <f>D7*E7</f>
        <v>0</v>
      </c>
    </row>
    <row r="8" spans="1:10" x14ac:dyDescent="0.25">
      <c r="A8" s="134" t="s">
        <v>351</v>
      </c>
      <c r="B8" s="91"/>
      <c r="C8" s="64"/>
      <c r="D8" s="6">
        <f t="shared" si="0"/>
        <v>0</v>
      </c>
      <c r="E8" s="106"/>
      <c r="F8" s="7">
        <f t="shared" ref="F8:F32" si="1">D8*E8</f>
        <v>0</v>
      </c>
    </row>
    <row r="9" spans="1:10" x14ac:dyDescent="0.25">
      <c r="A9" s="134" t="s">
        <v>352</v>
      </c>
      <c r="B9" s="91"/>
      <c r="C9" s="64"/>
      <c r="D9" s="6">
        <f t="shared" si="0"/>
        <v>0</v>
      </c>
      <c r="E9" s="106"/>
      <c r="F9" s="7">
        <f t="shared" si="1"/>
        <v>0</v>
      </c>
      <c r="H9" s="15"/>
    </row>
    <row r="10" spans="1:10" x14ac:dyDescent="0.25">
      <c r="A10" s="134" t="s">
        <v>348</v>
      </c>
      <c r="B10" s="91"/>
      <c r="C10" s="64"/>
      <c r="D10" s="6">
        <f t="shared" si="0"/>
        <v>0</v>
      </c>
      <c r="E10" s="106"/>
      <c r="F10" s="7">
        <f t="shared" si="1"/>
        <v>0</v>
      </c>
    </row>
    <row r="11" spans="1:10" x14ac:dyDescent="0.25">
      <c r="A11" s="134" t="s">
        <v>349</v>
      </c>
      <c r="B11" s="91"/>
      <c r="C11" s="64"/>
      <c r="D11" s="6">
        <f t="shared" si="0"/>
        <v>0</v>
      </c>
      <c r="E11" s="106"/>
      <c r="F11" s="7">
        <f t="shared" si="1"/>
        <v>0</v>
      </c>
    </row>
    <row r="12" spans="1:10" x14ac:dyDescent="0.25">
      <c r="A12" s="134" t="s">
        <v>350</v>
      </c>
      <c r="B12" s="91"/>
      <c r="C12" s="64"/>
      <c r="D12" s="6">
        <f t="shared" si="0"/>
        <v>0</v>
      </c>
      <c r="E12" s="106"/>
      <c r="F12" s="7">
        <f t="shared" si="1"/>
        <v>0</v>
      </c>
    </row>
    <row r="13" spans="1:10" x14ac:dyDescent="0.25">
      <c r="A13" s="134"/>
      <c r="B13" s="91"/>
      <c r="C13" s="64"/>
      <c r="D13" s="6">
        <f t="shared" si="0"/>
        <v>0</v>
      </c>
      <c r="E13" s="106"/>
      <c r="F13" s="7">
        <f t="shared" si="1"/>
        <v>0</v>
      </c>
    </row>
    <row r="14" spans="1:10" x14ac:dyDescent="0.25">
      <c r="A14" s="134"/>
      <c r="B14" s="91"/>
      <c r="C14" s="64"/>
      <c r="D14" s="6">
        <f t="shared" si="0"/>
        <v>0</v>
      </c>
      <c r="E14" s="106"/>
      <c r="F14" s="7">
        <f t="shared" si="1"/>
        <v>0</v>
      </c>
    </row>
    <row r="15" spans="1:10" x14ac:dyDescent="0.25">
      <c r="A15" s="134"/>
      <c r="B15" s="91"/>
      <c r="C15" s="64"/>
      <c r="D15" s="6">
        <f t="shared" si="0"/>
        <v>0</v>
      </c>
      <c r="E15" s="106"/>
      <c r="F15" s="7">
        <f t="shared" si="1"/>
        <v>0</v>
      </c>
    </row>
    <row r="16" spans="1:10" x14ac:dyDescent="0.25">
      <c r="A16" s="134"/>
      <c r="B16" s="91"/>
      <c r="C16" s="64"/>
      <c r="D16" s="6">
        <f t="shared" si="0"/>
        <v>0</v>
      </c>
      <c r="E16" s="106"/>
      <c r="F16" s="7">
        <f t="shared" si="1"/>
        <v>0</v>
      </c>
    </row>
    <row r="17" spans="1:6" x14ac:dyDescent="0.25">
      <c r="A17" s="60"/>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c r="D37" s="320" t="str">
        <f>IF(C37="","Arb.-Zeit eintragen!","")</f>
        <v>Arb.-Zeit eintragen!</v>
      </c>
      <c r="E37" s="240" t="s">
        <v>311</v>
      </c>
      <c r="F37" s="242"/>
    </row>
    <row r="38" spans="1:6" ht="18" x14ac:dyDescent="0.25">
      <c r="A38" s="16" t="s">
        <v>316</v>
      </c>
      <c r="B38" s="18" t="s">
        <v>70</v>
      </c>
      <c r="C38" s="18" t="s">
        <v>16</v>
      </c>
      <c r="D38" s="320"/>
      <c r="E38" s="240"/>
      <c r="F38" s="242"/>
    </row>
    <row r="39" spans="1:6" x14ac:dyDescent="0.25">
      <c r="A39" s="133"/>
      <c r="B39" s="74"/>
      <c r="C39" s="75"/>
      <c r="E39" s="240"/>
      <c r="F39" s="242"/>
    </row>
    <row r="40" spans="1:6" x14ac:dyDescent="0.25">
      <c r="A40" s="134"/>
      <c r="B40" s="76"/>
      <c r="C40" s="77"/>
      <c r="E40" s="240"/>
      <c r="F40" s="242"/>
    </row>
    <row r="41" spans="1:6" x14ac:dyDescent="0.25">
      <c r="A41" s="134"/>
      <c r="B41" s="76"/>
      <c r="C41" s="77"/>
      <c r="E41" s="240"/>
      <c r="F41" s="242"/>
    </row>
    <row r="42" spans="1:6" x14ac:dyDescent="0.25">
      <c r="A42" s="134"/>
      <c r="B42" s="76"/>
      <c r="C42" s="77"/>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c r="B50" s="74"/>
      <c r="C50" s="75"/>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c r="B68" s="87"/>
      <c r="C68" s="85"/>
      <c r="D68" s="25" t="str">
        <f>IF(AND(B68&gt;0,C68&gt;0),"Entweder in % oder €-Wert angeben!!","")</f>
        <v/>
      </c>
    </row>
    <row r="69" spans="1:5" x14ac:dyDescent="0.25">
      <c r="A69" s="134"/>
      <c r="B69" s="88"/>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4"/>
      <c r="B80" s="88"/>
      <c r="C80" s="85"/>
      <c r="D80" s="25" t="str">
        <f t="shared" si="2"/>
        <v/>
      </c>
    </row>
    <row r="81" spans="1:4" x14ac:dyDescent="0.25">
      <c r="A81" s="134"/>
      <c r="B81" s="86"/>
      <c r="C81" s="85"/>
      <c r="D81" s="25" t="str">
        <f t="shared" si="2"/>
        <v/>
      </c>
    </row>
    <row r="82" spans="1:4" x14ac:dyDescent="0.25">
      <c r="A82" s="134"/>
      <c r="B82" s="86"/>
      <c r="C82" s="85"/>
      <c r="D82" s="25" t="str">
        <f t="shared" si="2"/>
        <v/>
      </c>
    </row>
    <row r="83" spans="1:4" x14ac:dyDescent="0.25">
      <c r="A83" s="134"/>
      <c r="B83" s="86"/>
      <c r="C83" s="85"/>
      <c r="D83" s="25" t="str">
        <f t="shared" si="2"/>
        <v/>
      </c>
    </row>
    <row r="84" spans="1:4" x14ac:dyDescent="0.25">
      <c r="A84" s="134"/>
      <c r="B84" s="86"/>
      <c r="C84" s="85"/>
      <c r="D84" s="25" t="str">
        <f t="shared" si="2"/>
        <v/>
      </c>
    </row>
    <row r="85" spans="1:4" x14ac:dyDescent="0.25">
      <c r="A85" s="134"/>
      <c r="B85" s="86"/>
      <c r="C85" s="85"/>
      <c r="D85" s="25" t="str">
        <f t="shared" si="2"/>
        <v/>
      </c>
    </row>
    <row r="86" spans="1:4" x14ac:dyDescent="0.25">
      <c r="A86" s="134"/>
      <c r="B86" s="86"/>
      <c r="C86" s="85"/>
      <c r="D86" s="25" t="str">
        <f t="shared" si="2"/>
        <v/>
      </c>
    </row>
    <row r="87" spans="1:4" x14ac:dyDescent="0.25">
      <c r="A87" s="134"/>
      <c r="B87" s="86"/>
      <c r="C87" s="85"/>
      <c r="D87" s="25" t="str">
        <f t="shared" si="2"/>
        <v/>
      </c>
    </row>
    <row r="88" spans="1:4" x14ac:dyDescent="0.25">
      <c r="A88" s="134"/>
      <c r="B88" s="86"/>
      <c r="C88" s="85"/>
      <c r="D88" s="25" t="str">
        <f t="shared" si="2"/>
        <v/>
      </c>
    </row>
    <row r="89" spans="1:4" x14ac:dyDescent="0.25">
      <c r="A89" s="134"/>
      <c r="B89" s="86"/>
      <c r="C89" s="85"/>
      <c r="D89" s="25" t="str">
        <f t="shared" si="2"/>
        <v/>
      </c>
    </row>
    <row r="90" spans="1:4" x14ac:dyDescent="0.25">
      <c r="A90" s="134"/>
      <c r="B90" s="86"/>
      <c r="C90" s="85"/>
      <c r="D90" s="25" t="str">
        <f t="shared" si="2"/>
        <v/>
      </c>
    </row>
    <row r="91" spans="1:4" x14ac:dyDescent="0.25">
      <c r="A91" s="134"/>
      <c r="B91" s="86"/>
      <c r="C91" s="85"/>
      <c r="D91" s="25" t="str">
        <f t="shared" si="2"/>
        <v/>
      </c>
    </row>
    <row r="92" spans="1:4" x14ac:dyDescent="0.25">
      <c r="A92" s="134"/>
      <c r="B92" s="86"/>
      <c r="C92" s="85"/>
      <c r="D92" s="25" t="str">
        <f t="shared" si="2"/>
        <v/>
      </c>
    </row>
    <row r="93" spans="1:4" x14ac:dyDescent="0.25">
      <c r="A93" s="134"/>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c r="B100" s="90"/>
      <c r="C100" s="90"/>
      <c r="D100" s="7">
        <f>B100+C100</f>
        <v>0</v>
      </c>
    </row>
    <row r="101" spans="1:7" x14ac:dyDescent="0.25">
      <c r="A101" s="138"/>
      <c r="B101" s="90"/>
      <c r="C101" s="90"/>
      <c r="D101" s="7">
        <f t="shared" ref="D101:D110" si="3">B101+C101</f>
        <v>0</v>
      </c>
    </row>
    <row r="102" spans="1:7" x14ac:dyDescent="0.25">
      <c r="A102" s="138"/>
      <c r="B102" s="90"/>
      <c r="C102" s="90"/>
      <c r="D102" s="7">
        <f t="shared" si="3"/>
        <v>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119</v>
      </c>
      <c r="C140" s="36">
        <f>IF(B140=B$132,DPNK!B15,"")</f>
        <v>7.0000000000000001E-3</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0.30269999999999997</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lu6v16lmFx1GzMkDdtSq1J1JYh6uKqyRsvMgeDyfTXrwn2s2crUaCBf+EJj6QodH5f+OKwPeSugm/Xl3A++Mgg==" saltValue="c4EM81FQyRDYJGLhEeBF4Q==" spinCount="100000" sheet="1" formatColumns="0" selectLockedCells="1"/>
  <mergeCells count="46">
    <mergeCell ref="E4:F4"/>
    <mergeCell ref="A1:F1"/>
    <mergeCell ref="B2:D2"/>
    <mergeCell ref="E2:F2"/>
    <mergeCell ref="G2:H2"/>
    <mergeCell ref="B3:F3"/>
    <mergeCell ref="G5:I6"/>
    <mergeCell ref="A34:F34"/>
    <mergeCell ref="A36:C36"/>
    <mergeCell ref="E36:F36"/>
    <mergeCell ref="D37:D38"/>
    <mergeCell ref="E37:F51"/>
    <mergeCell ref="A5:A6"/>
    <mergeCell ref="B5:B6"/>
    <mergeCell ref="C5:C6"/>
    <mergeCell ref="D5:D6"/>
    <mergeCell ref="E5:E6"/>
    <mergeCell ref="F5:F6"/>
    <mergeCell ref="A125:D126"/>
    <mergeCell ref="A61:C63"/>
    <mergeCell ref="A66:C66"/>
    <mergeCell ref="A96:D96"/>
    <mergeCell ref="E97:G99"/>
    <mergeCell ref="A98:A99"/>
    <mergeCell ref="B98:D98"/>
    <mergeCell ref="E108:G111"/>
    <mergeCell ref="A112:A113"/>
    <mergeCell ref="B112:D112"/>
    <mergeCell ref="A117:A118"/>
    <mergeCell ref="B117:D117"/>
    <mergeCell ref="A158:E162"/>
    <mergeCell ref="A128:F128"/>
    <mergeCell ref="D130:F132"/>
    <mergeCell ref="C131:C132"/>
    <mergeCell ref="A132:A133"/>
    <mergeCell ref="D142:H143"/>
    <mergeCell ref="A149:A150"/>
    <mergeCell ref="E149:E151"/>
    <mergeCell ref="F149:H158"/>
    <mergeCell ref="A151:D151"/>
    <mergeCell ref="A152:C152"/>
    <mergeCell ref="A153:C153"/>
    <mergeCell ref="A154:C154"/>
    <mergeCell ref="A155:C155"/>
    <mergeCell ref="A156:C156"/>
    <mergeCell ref="A157:E157"/>
  </mergeCells>
  <conditionalFormatting sqref="A134:A146">
    <cfRule type="expression" dxfId="1" priority="1">
      <formula>($B134&lt;&gt;"Ja")</formula>
    </cfRule>
  </conditionalFormatting>
  <dataValidations count="10">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C906F8D9-432A-4D68-A4F4-B16B5A37D0A1}">
      <formula1>B$97</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69260342-6E3F-4073-B5AC-6FEEA3ED471D}">
      <formula1>0</formula1>
      <formula2>#REF!</formula2>
    </dataValidation>
    <dataValidation type="list" showInputMessage="1" showErrorMessage="1" sqref="B134:B146" xr:uid="{A16838F6-CA6A-40D4-94F1-45B1785D239B}">
      <formula1>$B$132:$B$133</formula1>
    </dataValidation>
    <dataValidation operator="greaterThan" allowBlank="1" showInputMessage="1" showErrorMessage="1" error="Bitte ein gültiges Datum eingeben! (TT.MM.JJJJ)" sqref="C130" xr:uid="{2899C69C-C31B-4F75-B1A5-EAAB14A21A9D}"/>
    <dataValidation type="decimal" errorStyle="warning" allowBlank="1" showInputMessage="1" showErrorMessage="1" error="Wert erscheint hoch oder negative Werte nicht zulässig! Eingabe prüfen!" sqref="C134:C146" xr:uid="{6F4C43B1-C4CE-4DF9-BF4D-BA0EA67810A2}">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1A70F359-DA4D-4B2F-B33B-81A1B1C0049E}">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47E00BBD-043E-4FE3-A4C1-05B027F3C73D}">
      <formula1>0</formula1>
      <formula2>B109</formula2>
    </dataValidation>
    <dataValidation type="decimal" errorStyle="warning" allowBlank="1" showInputMessage="1" showErrorMessage="1" error="Auffällige Eingabe. IdR ist die im KollV vorgesehene arbeitszeit kürzer als 40 Std pro Woche!" sqref="C37" xr:uid="{598968C3-D916-4876-8DD1-848EF390F15E}">
      <formula1>35</formula1>
      <formula2>40</formula2>
    </dataValidation>
    <dataValidation type="decimal" errorStyle="warning" allowBlank="1" showInputMessage="1" showErrorMessage="1" error="Ihre Eingabe ist größer als 5 mal der Beitragsfreibetrag je Woche!" sqref="B120:B124" xr:uid="{0C75252E-261E-4676-9AE1-9D81D18077C5}">
      <formula1>0</formula1>
      <formula2>5*B98</formula2>
    </dataValidation>
    <dataValidation type="date" operator="greaterThan" allowBlank="1" showInputMessage="1" showErrorMessage="1" error="Datum eingeben (TT.MM.JJJJ)." sqref="B4" xr:uid="{6D4627DF-3B1A-4636-807F-6319C62D8D91}">
      <formula1>42369</formula1>
    </dataValidation>
  </dataValidation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2C38-C497-41C1-9750-D0C1B126EAC9}">
  <sheetPr>
    <tabColor rgb="FF92D050"/>
  </sheetPr>
  <dimension ref="A1:J162"/>
  <sheetViews>
    <sheetView showGridLines="0" zoomScaleNormal="100" workbookViewId="0">
      <selection activeCell="B4" sqref="B4"/>
    </sheetView>
  </sheetViews>
  <sheetFormatPr baseColWidth="10" defaultColWidth="12.85546875" defaultRowHeight="15.75" x14ac:dyDescent="0.25"/>
  <cols>
    <col min="1" max="1" width="37.5703125" style="12" customWidth="1"/>
    <col min="2" max="2" width="12.7109375" style="12" customWidth="1"/>
    <col min="3"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18-te von 19 Blättern in dieser Datei [K3_Quelle])</v>
      </c>
      <c r="B2" s="254" t="str">
        <f ca="1">MID(J1,1,SEARCH(".",J1)-1)</f>
        <v>K3_Quelle</v>
      </c>
      <c r="C2" s="275"/>
      <c r="D2" s="255"/>
      <c r="E2" s="254" t="str">
        <f ca="1">MID(CELL("Dateiname",$A$1),FIND("]", CELL("Dateiname",$A$1))+1,31)</f>
        <v>VORLAGE3</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c r="C3" s="303"/>
      <c r="D3" s="303"/>
      <c r="E3" s="303"/>
      <c r="F3" s="304"/>
      <c r="G3" s="150" t="str">
        <f ca="1">IF(TODAY()-B4&gt;365,"KollV-Datum älter als 1 Jahr!","")</f>
        <v>KollV-Datum älter als 1 Jahr!</v>
      </c>
    </row>
    <row r="4" spans="1:10" ht="16.5" thickTop="1" x14ac:dyDescent="0.25">
      <c r="A4" s="122" t="s">
        <v>298</v>
      </c>
      <c r="B4" s="123">
        <v>43831</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347</v>
      </c>
      <c r="B7" s="132"/>
      <c r="C7" s="63"/>
      <c r="D7" s="13">
        <f t="shared" ref="D7:D32" si="0">B7*$D$4</f>
        <v>0</v>
      </c>
      <c r="E7" s="105"/>
      <c r="F7" s="14">
        <f>D7*E7</f>
        <v>0</v>
      </c>
    </row>
    <row r="8" spans="1:10" x14ac:dyDescent="0.25">
      <c r="A8" s="134" t="s">
        <v>351</v>
      </c>
      <c r="B8" s="91"/>
      <c r="C8" s="64"/>
      <c r="D8" s="6">
        <f t="shared" si="0"/>
        <v>0</v>
      </c>
      <c r="E8" s="106"/>
      <c r="F8" s="7">
        <f t="shared" ref="F8:F32" si="1">D8*E8</f>
        <v>0</v>
      </c>
    </row>
    <row r="9" spans="1:10" x14ac:dyDescent="0.25">
      <c r="A9" s="134" t="s">
        <v>352</v>
      </c>
      <c r="B9" s="91"/>
      <c r="C9" s="64"/>
      <c r="D9" s="6">
        <f t="shared" si="0"/>
        <v>0</v>
      </c>
      <c r="E9" s="106"/>
      <c r="F9" s="7">
        <f t="shared" si="1"/>
        <v>0</v>
      </c>
      <c r="H9" s="15"/>
    </row>
    <row r="10" spans="1:10" x14ac:dyDescent="0.25">
      <c r="A10" s="134" t="s">
        <v>348</v>
      </c>
      <c r="B10" s="91"/>
      <c r="C10" s="64"/>
      <c r="D10" s="6">
        <f t="shared" si="0"/>
        <v>0</v>
      </c>
      <c r="E10" s="106"/>
      <c r="F10" s="7">
        <f t="shared" si="1"/>
        <v>0</v>
      </c>
    </row>
    <row r="11" spans="1:10" x14ac:dyDescent="0.25">
      <c r="A11" s="134" t="s">
        <v>349</v>
      </c>
      <c r="B11" s="91"/>
      <c r="C11" s="64"/>
      <c r="D11" s="6">
        <f t="shared" si="0"/>
        <v>0</v>
      </c>
      <c r="E11" s="106"/>
      <c r="F11" s="7">
        <f t="shared" si="1"/>
        <v>0</v>
      </c>
    </row>
    <row r="12" spans="1:10" x14ac:dyDescent="0.25">
      <c r="A12" s="134" t="s">
        <v>350</v>
      </c>
      <c r="B12" s="91"/>
      <c r="C12" s="64"/>
      <c r="D12" s="6">
        <f t="shared" si="0"/>
        <v>0</v>
      </c>
      <c r="E12" s="106"/>
      <c r="F12" s="7">
        <f t="shared" si="1"/>
        <v>0</v>
      </c>
    </row>
    <row r="13" spans="1:10" x14ac:dyDescent="0.25">
      <c r="A13" s="134"/>
      <c r="B13" s="91"/>
      <c r="C13" s="64"/>
      <c r="D13" s="6">
        <f t="shared" si="0"/>
        <v>0</v>
      </c>
      <c r="E13" s="106"/>
      <c r="F13" s="7">
        <f t="shared" si="1"/>
        <v>0</v>
      </c>
    </row>
    <row r="14" spans="1:10" x14ac:dyDescent="0.25">
      <c r="A14" s="134"/>
      <c r="B14" s="91"/>
      <c r="C14" s="64"/>
      <c r="D14" s="6">
        <f t="shared" si="0"/>
        <v>0</v>
      </c>
      <c r="E14" s="106"/>
      <c r="F14" s="7">
        <f t="shared" si="1"/>
        <v>0</v>
      </c>
    </row>
    <row r="15" spans="1:10" x14ac:dyDescent="0.25">
      <c r="A15" s="134"/>
      <c r="B15" s="91"/>
      <c r="C15" s="64"/>
      <c r="D15" s="6">
        <f t="shared" si="0"/>
        <v>0</v>
      </c>
      <c r="E15" s="106"/>
      <c r="F15" s="7">
        <f t="shared" si="1"/>
        <v>0</v>
      </c>
    </row>
    <row r="16" spans="1:10" x14ac:dyDescent="0.25">
      <c r="A16" s="134"/>
      <c r="B16" s="91"/>
      <c r="C16" s="64"/>
      <c r="D16" s="6">
        <f t="shared" si="0"/>
        <v>0</v>
      </c>
      <c r="E16" s="106"/>
      <c r="F16" s="7">
        <f t="shared" si="1"/>
        <v>0</v>
      </c>
    </row>
    <row r="17" spans="1:6" x14ac:dyDescent="0.25">
      <c r="A17" s="60"/>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c r="D37" s="320" t="str">
        <f>IF(C37="","Arb.-Zeit eintragen!","")</f>
        <v>Arb.-Zeit eintragen!</v>
      </c>
      <c r="E37" s="240" t="s">
        <v>311</v>
      </c>
      <c r="F37" s="242"/>
    </row>
    <row r="38" spans="1:6" ht="18" x14ac:dyDescent="0.25">
      <c r="A38" s="16" t="s">
        <v>316</v>
      </c>
      <c r="B38" s="18" t="s">
        <v>70</v>
      </c>
      <c r="C38" s="18" t="s">
        <v>16</v>
      </c>
      <c r="D38" s="320"/>
      <c r="E38" s="240"/>
      <c r="F38" s="242"/>
    </row>
    <row r="39" spans="1:6" x14ac:dyDescent="0.25">
      <c r="A39" s="133"/>
      <c r="B39" s="74"/>
      <c r="C39" s="75"/>
      <c r="E39" s="240"/>
      <c r="F39" s="242"/>
    </row>
    <row r="40" spans="1:6" x14ac:dyDescent="0.25">
      <c r="A40" s="134"/>
      <c r="B40" s="76"/>
      <c r="C40" s="77"/>
      <c r="E40" s="240"/>
      <c r="F40" s="242"/>
    </row>
    <row r="41" spans="1:6" x14ac:dyDescent="0.25">
      <c r="A41" s="134"/>
      <c r="B41" s="76"/>
      <c r="C41" s="77"/>
      <c r="E41" s="240"/>
      <c r="F41" s="242"/>
    </row>
    <row r="42" spans="1:6" x14ac:dyDescent="0.25">
      <c r="A42" s="134"/>
      <c r="B42" s="76"/>
      <c r="C42" s="77"/>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c r="B50" s="74"/>
      <c r="C50" s="75"/>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c r="B68" s="87"/>
      <c r="C68" s="85"/>
      <c r="D68" s="25" t="str">
        <f>IF(AND(B68&gt;0,C68&gt;0),"Entweder in % oder €-Wert angeben!!","")</f>
        <v/>
      </c>
    </row>
    <row r="69" spans="1:5" x14ac:dyDescent="0.25">
      <c r="A69" s="134"/>
      <c r="B69" s="88"/>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4"/>
      <c r="B80" s="88"/>
      <c r="C80" s="85"/>
      <c r="D80" s="25" t="str">
        <f t="shared" si="2"/>
        <v/>
      </c>
    </row>
    <row r="81" spans="1:4" x14ac:dyDescent="0.25">
      <c r="A81" s="134"/>
      <c r="B81" s="86"/>
      <c r="C81" s="85"/>
      <c r="D81" s="25" t="str">
        <f t="shared" si="2"/>
        <v/>
      </c>
    </row>
    <row r="82" spans="1:4" x14ac:dyDescent="0.25">
      <c r="A82" s="134"/>
      <c r="B82" s="86"/>
      <c r="C82" s="85"/>
      <c r="D82" s="25" t="str">
        <f t="shared" si="2"/>
        <v/>
      </c>
    </row>
    <row r="83" spans="1:4" x14ac:dyDescent="0.25">
      <c r="A83" s="134"/>
      <c r="B83" s="86"/>
      <c r="C83" s="85"/>
      <c r="D83" s="25" t="str">
        <f t="shared" si="2"/>
        <v/>
      </c>
    </row>
    <row r="84" spans="1:4" x14ac:dyDescent="0.25">
      <c r="A84" s="134"/>
      <c r="B84" s="86"/>
      <c r="C84" s="85"/>
      <c r="D84" s="25" t="str">
        <f t="shared" si="2"/>
        <v/>
      </c>
    </row>
    <row r="85" spans="1:4" x14ac:dyDescent="0.25">
      <c r="A85" s="134"/>
      <c r="B85" s="86"/>
      <c r="C85" s="85"/>
      <c r="D85" s="25" t="str">
        <f t="shared" si="2"/>
        <v/>
      </c>
    </row>
    <row r="86" spans="1:4" x14ac:dyDescent="0.25">
      <c r="A86" s="134"/>
      <c r="B86" s="86"/>
      <c r="C86" s="85"/>
      <c r="D86" s="25" t="str">
        <f t="shared" si="2"/>
        <v/>
      </c>
    </row>
    <row r="87" spans="1:4" x14ac:dyDescent="0.25">
      <c r="A87" s="134"/>
      <c r="B87" s="86"/>
      <c r="C87" s="85"/>
      <c r="D87" s="25" t="str">
        <f t="shared" si="2"/>
        <v/>
      </c>
    </row>
    <row r="88" spans="1:4" x14ac:dyDescent="0.25">
      <c r="A88" s="134"/>
      <c r="B88" s="86"/>
      <c r="C88" s="85"/>
      <c r="D88" s="25" t="str">
        <f t="shared" si="2"/>
        <v/>
      </c>
    </row>
    <row r="89" spans="1:4" x14ac:dyDescent="0.25">
      <c r="A89" s="134"/>
      <c r="B89" s="86"/>
      <c r="C89" s="85"/>
      <c r="D89" s="25" t="str">
        <f t="shared" si="2"/>
        <v/>
      </c>
    </row>
    <row r="90" spans="1:4" x14ac:dyDescent="0.25">
      <c r="A90" s="134"/>
      <c r="B90" s="86"/>
      <c r="C90" s="85"/>
      <c r="D90" s="25" t="str">
        <f t="shared" si="2"/>
        <v/>
      </c>
    </row>
    <row r="91" spans="1:4" x14ac:dyDescent="0.25">
      <c r="A91" s="134"/>
      <c r="B91" s="86"/>
      <c r="C91" s="85"/>
      <c r="D91" s="25" t="str">
        <f t="shared" si="2"/>
        <v/>
      </c>
    </row>
    <row r="92" spans="1:4" x14ac:dyDescent="0.25">
      <c r="A92" s="134"/>
      <c r="B92" s="86"/>
      <c r="C92" s="85"/>
      <c r="D92" s="25" t="str">
        <f t="shared" si="2"/>
        <v/>
      </c>
    </row>
    <row r="93" spans="1:4" x14ac:dyDescent="0.25">
      <c r="A93" s="134"/>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c r="B100" s="90"/>
      <c r="C100" s="90"/>
      <c r="D100" s="7">
        <f>B100+C100</f>
        <v>0</v>
      </c>
    </row>
    <row r="101" spans="1:7" x14ac:dyDescent="0.25">
      <c r="A101" s="138"/>
      <c r="B101" s="90"/>
      <c r="C101" s="90"/>
      <c r="D101" s="7">
        <f t="shared" ref="D101:D110" si="3">B101+C101</f>
        <v>0</v>
      </c>
    </row>
    <row r="102" spans="1:7" x14ac:dyDescent="0.25">
      <c r="A102" s="138"/>
      <c r="B102" s="90"/>
      <c r="C102" s="90"/>
      <c r="D102" s="7">
        <f t="shared" si="3"/>
        <v>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119</v>
      </c>
      <c r="C140" s="36">
        <f>IF(B140=B$132,DPNK!B15,"")</f>
        <v>7.0000000000000001E-3</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0.30269999999999997</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c r="F152" s="240"/>
      <c r="G152" s="241"/>
      <c r="H152" s="242"/>
    </row>
    <row r="153" spans="1:8" x14ac:dyDescent="0.25">
      <c r="A153" s="280" t="s">
        <v>122</v>
      </c>
      <c r="B153" s="281"/>
      <c r="C153" s="282"/>
      <c r="D153" s="45" t="s">
        <v>125</v>
      </c>
      <c r="E153" s="118"/>
      <c r="F153" s="240"/>
      <c r="G153" s="241"/>
      <c r="H153" s="242"/>
    </row>
    <row r="154" spans="1:8" x14ac:dyDescent="0.25">
      <c r="A154" s="280" t="s">
        <v>123</v>
      </c>
      <c r="B154" s="281"/>
      <c r="C154" s="282"/>
      <c r="D154" s="45" t="s">
        <v>126</v>
      </c>
      <c r="E154" s="118"/>
      <c r="F154" s="240"/>
      <c r="G154" s="241"/>
      <c r="H154" s="242"/>
    </row>
    <row r="155" spans="1:8" x14ac:dyDescent="0.25">
      <c r="A155" s="283" t="s">
        <v>128</v>
      </c>
      <c r="B155" s="284"/>
      <c r="C155" s="285"/>
      <c r="D155" s="46" t="s">
        <v>127</v>
      </c>
      <c r="E155" s="119"/>
      <c r="F155" s="240"/>
      <c r="G155" s="241"/>
      <c r="H155" s="242"/>
    </row>
    <row r="156" spans="1:8" x14ac:dyDescent="0.25">
      <c r="A156" s="286" t="s">
        <v>29</v>
      </c>
      <c r="B156" s="287"/>
      <c r="C156" s="288"/>
      <c r="D156" s="47" t="s">
        <v>129</v>
      </c>
      <c r="E156" s="120">
        <f>SUM(E152:E155)</f>
        <v>0</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etAuUGi6Ix1gCDR9J20X2HmKGFvpOgSBSnfZBXVpz0/38YRM9zYZPVoKDKOKtSaBE/+EaGWeusmeU3OWjNXN9Q==" saltValue="wMsbUzBFeIt1PSjCdCbc2w==" spinCount="100000" sheet="1" formatColumns="0" selectLockedCells="1"/>
  <mergeCells count="46">
    <mergeCell ref="E4:F4"/>
    <mergeCell ref="A1:F1"/>
    <mergeCell ref="B2:D2"/>
    <mergeCell ref="E2:F2"/>
    <mergeCell ref="G2:H2"/>
    <mergeCell ref="B3:F3"/>
    <mergeCell ref="G5:I6"/>
    <mergeCell ref="A34:F34"/>
    <mergeCell ref="A36:C36"/>
    <mergeCell ref="E36:F36"/>
    <mergeCell ref="D37:D38"/>
    <mergeCell ref="E37:F51"/>
    <mergeCell ref="A5:A6"/>
    <mergeCell ref="B5:B6"/>
    <mergeCell ref="C5:C6"/>
    <mergeCell ref="D5:D6"/>
    <mergeCell ref="E5:E6"/>
    <mergeCell ref="F5:F6"/>
    <mergeCell ref="A125:D126"/>
    <mergeCell ref="A61:C63"/>
    <mergeCell ref="A66:C66"/>
    <mergeCell ref="A96:D96"/>
    <mergeCell ref="E97:G99"/>
    <mergeCell ref="A98:A99"/>
    <mergeCell ref="B98:D98"/>
    <mergeCell ref="E108:G111"/>
    <mergeCell ref="A112:A113"/>
    <mergeCell ref="B112:D112"/>
    <mergeCell ref="A117:A118"/>
    <mergeCell ref="B117:D117"/>
    <mergeCell ref="A158:E162"/>
    <mergeCell ref="A128:F128"/>
    <mergeCell ref="D130:F132"/>
    <mergeCell ref="C131:C132"/>
    <mergeCell ref="A132:A133"/>
    <mergeCell ref="D142:H143"/>
    <mergeCell ref="A149:A150"/>
    <mergeCell ref="E149:E151"/>
    <mergeCell ref="F149:H158"/>
    <mergeCell ref="A151:D151"/>
    <mergeCell ref="A152:C152"/>
    <mergeCell ref="A153:C153"/>
    <mergeCell ref="A154:C154"/>
    <mergeCell ref="A155:C155"/>
    <mergeCell ref="A156:C156"/>
    <mergeCell ref="A157:E157"/>
  </mergeCells>
  <conditionalFormatting sqref="A134:A146">
    <cfRule type="expression" dxfId="0" priority="1">
      <formula>($B134&lt;&gt;"Ja")</formula>
    </cfRule>
  </conditionalFormatting>
  <dataValidations count="10">
    <dataValidation type="date" operator="greaterThan" allowBlank="1" showInputMessage="1" showErrorMessage="1" error="Datum eingeben (TT.MM.JJJJ)." sqref="B4" xr:uid="{9996805A-2764-40AE-9F86-0FFC980ABA2C}">
      <formula1>42369</formula1>
    </dataValidation>
    <dataValidation type="decimal" errorStyle="warning" allowBlank="1" showInputMessage="1" showErrorMessage="1" error="Ihre Eingabe ist größer als 5 mal der Beitragsfreibetrag je Woche!" sqref="B120:B124" xr:uid="{7968814D-2F44-448A-83F5-E0F830A8E6A9}">
      <formula1>0</formula1>
      <formula2>5*B98</formula2>
    </dataValidation>
    <dataValidation type="decimal" errorStyle="warning" allowBlank="1" showInputMessage="1" showErrorMessage="1" error="Auffällige Eingabe. IdR ist die im KollV vorgesehene arbeitszeit kürzer als 40 Std pro Woche!" sqref="C37" xr:uid="{F2A6DFB2-6934-4932-9CA1-6A3571285AB1}">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C9594C63-AAB8-41B9-8978-555DB013F519}">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263E6122-108B-436D-8EFA-62244C7E21FD}">
      <formula1>0</formula1>
      <formula2>B110</formula2>
    </dataValidation>
    <dataValidation type="decimal" errorStyle="warning" allowBlank="1" showInputMessage="1" showErrorMessage="1" error="Wert erscheint hoch oder negative Werte nicht zulässig! Eingabe prüfen!" sqref="C134:C146" xr:uid="{4DDB41FC-3BF3-4575-8BD2-FD1701A3AFB6}">
      <formula1>0</formula1>
      <formula2>0.15</formula2>
    </dataValidation>
    <dataValidation operator="greaterThan" allowBlank="1" showInputMessage="1" showErrorMessage="1" error="Bitte ein gültiges Datum eingeben! (TT.MM.JJJJ)" sqref="C130" xr:uid="{E3ABF9BA-D5C7-47E2-8A2A-1A4FC6F60BA1}"/>
    <dataValidation type="list" showInputMessage="1" showErrorMessage="1" sqref="B134:B146" xr:uid="{399F4776-7ED8-4EBA-B26F-B853B05F3369}">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BA54706C-6274-468E-8AF0-3CC550C08818}">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A864BF1D-E0F1-499B-8BEC-83A9F815D1E2}">
      <formula1>B$97</formula1>
    </dataValidation>
  </dataValidation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7002C-5AE2-460A-AA50-FAE8B9F88B2A}">
  <dimension ref="A1"/>
  <sheetViews>
    <sheetView workbookViewId="0">
      <selection activeCell="D27" sqref="D27"/>
    </sheetView>
  </sheetViews>
  <sheetFormatPr baseColWidth="10"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F2A5-B70F-4B8A-9AC7-FFD31CD8E91F}">
  <sheetPr codeName="Tabelle2">
    <tabColor theme="7"/>
  </sheetPr>
  <dimension ref="A1:J162"/>
  <sheetViews>
    <sheetView showGridLines="0" tabSelected="1" zoomScaleNormal="100" workbookViewId="0">
      <selection activeCell="A107" sqref="A107"/>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2-te von 19 Blättern in dieser Datei [K3_Quelle])</v>
      </c>
      <c r="B2" s="254" t="str">
        <f ca="1">MID(J1,1,SEARCH(".",J1)-1)</f>
        <v>K3_Quelle</v>
      </c>
      <c r="C2" s="275"/>
      <c r="D2" s="255"/>
      <c r="E2" s="254" t="str">
        <f ca="1">MID(CELL("Dateiname",$A$1),FIND("]", CELL("Dateiname",$A$1))+1,31)</f>
        <v>Bauhilfsgewerbe_25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265" t="s">
        <v>0</v>
      </c>
      <c r="C3" s="266"/>
      <c r="D3" s="266"/>
      <c r="E3" s="266"/>
      <c r="F3" s="267"/>
      <c r="G3" s="150" t="str">
        <f ca="1">IF(TODAY()-B4&gt;365,"KollV-Datum älter als 1 Jahr!","")</f>
        <v/>
      </c>
    </row>
    <row r="4" spans="1:10" ht="16.5" thickTop="1" x14ac:dyDescent="0.25">
      <c r="A4" s="122" t="s">
        <v>298</v>
      </c>
      <c r="B4" s="123">
        <v>45778</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60" t="s">
        <v>3</v>
      </c>
      <c r="B7" s="61">
        <v>18.97</v>
      </c>
      <c r="C7" s="62" t="s">
        <v>4</v>
      </c>
      <c r="D7" s="13">
        <f t="shared" ref="D7:D32" si="0">B7*$D$4</f>
        <v>18.97</v>
      </c>
      <c r="E7" s="103">
        <v>0.15</v>
      </c>
      <c r="F7" s="14">
        <f>D7*E7</f>
        <v>2.8454999999999999</v>
      </c>
    </row>
    <row r="8" spans="1:10" x14ac:dyDescent="0.25">
      <c r="A8" s="60" t="s">
        <v>5</v>
      </c>
      <c r="B8" s="61">
        <v>18.97</v>
      </c>
      <c r="C8" s="62" t="s">
        <v>6</v>
      </c>
      <c r="D8" s="6">
        <f t="shared" si="0"/>
        <v>18.97</v>
      </c>
      <c r="E8" s="104">
        <v>0.15</v>
      </c>
      <c r="F8" s="7">
        <f t="shared" ref="F8:F32" si="1">D8*E8</f>
        <v>2.8454999999999999</v>
      </c>
    </row>
    <row r="9" spans="1:10" x14ac:dyDescent="0.25">
      <c r="A9" s="60" t="s">
        <v>7</v>
      </c>
      <c r="B9" s="61">
        <v>18.07</v>
      </c>
      <c r="C9" s="62" t="s">
        <v>8</v>
      </c>
      <c r="D9" s="6">
        <f t="shared" si="0"/>
        <v>18.07</v>
      </c>
      <c r="E9" s="104">
        <v>0.15</v>
      </c>
      <c r="F9" s="7">
        <f t="shared" si="1"/>
        <v>2.7105000000000001</v>
      </c>
      <c r="H9" s="15"/>
    </row>
    <row r="10" spans="1:10" x14ac:dyDescent="0.25">
      <c r="A10" s="60" t="s">
        <v>9</v>
      </c>
      <c r="B10" s="61">
        <v>17.7</v>
      </c>
      <c r="C10" s="62" t="s">
        <v>10</v>
      </c>
      <c r="D10" s="6">
        <f t="shared" si="0"/>
        <v>17.7</v>
      </c>
      <c r="E10" s="104">
        <v>0.15</v>
      </c>
      <c r="F10" s="7">
        <f t="shared" si="1"/>
        <v>2.6549999999999998</v>
      </c>
    </row>
    <row r="11" spans="1:10" x14ac:dyDescent="0.25">
      <c r="A11" s="60" t="s">
        <v>11</v>
      </c>
      <c r="B11" s="61">
        <v>16.64</v>
      </c>
      <c r="C11" s="62" t="s">
        <v>12</v>
      </c>
      <c r="D11" s="6">
        <f t="shared" si="0"/>
        <v>16.64</v>
      </c>
      <c r="E11" s="104">
        <v>0.15</v>
      </c>
      <c r="F11" s="7">
        <f t="shared" si="1"/>
        <v>2.496</v>
      </c>
    </row>
    <row r="12" spans="1:10" x14ac:dyDescent="0.25">
      <c r="A12" s="60" t="s">
        <v>13</v>
      </c>
      <c r="B12" s="61">
        <v>14.93</v>
      </c>
      <c r="C12" s="62" t="s">
        <v>14</v>
      </c>
      <c r="D12" s="6">
        <f t="shared" si="0"/>
        <v>14.93</v>
      </c>
      <c r="E12" s="104">
        <v>0.15</v>
      </c>
      <c r="F12" s="7">
        <f t="shared" si="1"/>
        <v>2.2395</v>
      </c>
    </row>
    <row r="13" spans="1:10" x14ac:dyDescent="0.25">
      <c r="A13" s="60"/>
      <c r="B13" s="61"/>
      <c r="C13" s="62"/>
      <c r="D13" s="6">
        <f t="shared" si="0"/>
        <v>0</v>
      </c>
      <c r="E13" s="104">
        <v>0.15</v>
      </c>
      <c r="F13" s="7">
        <f t="shared" si="1"/>
        <v>0</v>
      </c>
    </row>
    <row r="14" spans="1:10" x14ac:dyDescent="0.25">
      <c r="A14" s="60" t="s">
        <v>274</v>
      </c>
      <c r="B14" s="61">
        <v>18.97</v>
      </c>
      <c r="C14" s="62"/>
      <c r="D14" s="6">
        <f t="shared" si="0"/>
        <v>18.97</v>
      </c>
      <c r="E14" s="104">
        <v>0.15</v>
      </c>
      <c r="F14" s="7">
        <f t="shared" si="1"/>
        <v>2.8454999999999999</v>
      </c>
    </row>
    <row r="15" spans="1:10" x14ac:dyDescent="0.25">
      <c r="A15" s="60"/>
      <c r="B15" s="61"/>
      <c r="C15" s="62"/>
      <c r="D15" s="6">
        <f t="shared" si="0"/>
        <v>0</v>
      </c>
      <c r="E15" s="104"/>
      <c r="F15" s="7">
        <f t="shared" si="1"/>
        <v>0</v>
      </c>
    </row>
    <row r="16" spans="1:10" x14ac:dyDescent="0.25">
      <c r="A16" s="60" t="s">
        <v>278</v>
      </c>
      <c r="B16" s="61">
        <v>14.9</v>
      </c>
      <c r="C16" s="62"/>
      <c r="D16" s="6">
        <f t="shared" si="0"/>
        <v>14.9</v>
      </c>
      <c r="E16" s="104">
        <v>0.15</v>
      </c>
      <c r="F16" s="7">
        <f t="shared" si="1"/>
        <v>2.2349999999999999</v>
      </c>
    </row>
    <row r="17" spans="1:6" x14ac:dyDescent="0.25">
      <c r="A17" s="60"/>
      <c r="B17" s="61"/>
      <c r="C17" s="62"/>
      <c r="D17" s="6">
        <f t="shared" si="0"/>
        <v>0</v>
      </c>
      <c r="E17" s="104"/>
      <c r="F17" s="7">
        <f t="shared" si="1"/>
        <v>0</v>
      </c>
    </row>
    <row r="18" spans="1:6" x14ac:dyDescent="0.25">
      <c r="A18" s="60" t="s">
        <v>330</v>
      </c>
      <c r="B18" s="61"/>
      <c r="C18" s="62"/>
      <c r="D18" s="6">
        <f t="shared" si="0"/>
        <v>0</v>
      </c>
      <c r="E18" s="104"/>
      <c r="F18" s="7">
        <f t="shared" si="1"/>
        <v>0</v>
      </c>
    </row>
    <row r="19" spans="1:6" x14ac:dyDescent="0.25">
      <c r="A19" s="60" t="s">
        <v>329</v>
      </c>
      <c r="B19" s="61"/>
      <c r="C19" s="62"/>
      <c r="D19" s="6">
        <f t="shared" si="0"/>
        <v>0</v>
      </c>
      <c r="E19" s="104"/>
      <c r="F19" s="7">
        <f t="shared" si="1"/>
        <v>0</v>
      </c>
    </row>
    <row r="20" spans="1:6" x14ac:dyDescent="0.25">
      <c r="A20" s="60"/>
      <c r="B20" s="61"/>
      <c r="C20" s="62"/>
      <c r="D20" s="6">
        <f t="shared" si="0"/>
        <v>0</v>
      </c>
      <c r="E20" s="104"/>
      <c r="F20" s="7">
        <f t="shared" si="1"/>
        <v>0</v>
      </c>
    </row>
    <row r="21" spans="1:6" x14ac:dyDescent="0.25">
      <c r="A21" s="60"/>
      <c r="B21" s="61"/>
      <c r="C21" s="62"/>
      <c r="D21" s="6">
        <f t="shared" si="0"/>
        <v>0</v>
      </c>
      <c r="E21" s="104"/>
      <c r="F21" s="7">
        <f t="shared" si="1"/>
        <v>0</v>
      </c>
    </row>
    <row r="22" spans="1:6" x14ac:dyDescent="0.25">
      <c r="A22" s="60"/>
      <c r="B22" s="61"/>
      <c r="C22" s="62"/>
      <c r="D22" s="6">
        <f t="shared" si="0"/>
        <v>0</v>
      </c>
      <c r="E22" s="104"/>
      <c r="F22" s="7">
        <f t="shared" si="1"/>
        <v>0</v>
      </c>
    </row>
    <row r="23" spans="1:6" x14ac:dyDescent="0.25">
      <c r="A23" s="60"/>
      <c r="B23" s="61"/>
      <c r="C23" s="62"/>
      <c r="D23" s="6">
        <f t="shared" si="0"/>
        <v>0</v>
      </c>
      <c r="E23" s="104"/>
      <c r="F23" s="7">
        <f t="shared" si="1"/>
        <v>0</v>
      </c>
    </row>
    <row r="24" spans="1:6" x14ac:dyDescent="0.25">
      <c r="A24" s="60"/>
      <c r="B24" s="61"/>
      <c r="C24" s="62"/>
      <c r="D24" s="6">
        <f t="shared" si="0"/>
        <v>0</v>
      </c>
      <c r="E24" s="104"/>
      <c r="F24" s="7">
        <f t="shared" si="1"/>
        <v>0</v>
      </c>
    </row>
    <row r="25" spans="1:6" x14ac:dyDescent="0.25">
      <c r="A25" s="60"/>
      <c r="B25" s="61"/>
      <c r="C25" s="62"/>
      <c r="D25" s="6">
        <f t="shared" si="0"/>
        <v>0</v>
      </c>
      <c r="E25" s="104"/>
      <c r="F25" s="7">
        <f t="shared" si="1"/>
        <v>0</v>
      </c>
    </row>
    <row r="26" spans="1:6" x14ac:dyDescent="0.25">
      <c r="A26" s="60"/>
      <c r="B26" s="61"/>
      <c r="C26" s="62"/>
      <c r="D26" s="6">
        <f t="shared" si="0"/>
        <v>0</v>
      </c>
      <c r="E26" s="104"/>
      <c r="F26" s="7">
        <f t="shared" si="1"/>
        <v>0</v>
      </c>
    </row>
    <row r="27" spans="1:6" x14ac:dyDescent="0.25">
      <c r="A27" s="60"/>
      <c r="B27" s="61"/>
      <c r="C27" s="62"/>
      <c r="D27" s="6">
        <f t="shared" si="0"/>
        <v>0</v>
      </c>
      <c r="E27" s="104"/>
      <c r="F27" s="7">
        <f t="shared" si="1"/>
        <v>0</v>
      </c>
    </row>
    <row r="28" spans="1:6" x14ac:dyDescent="0.25">
      <c r="A28" s="60"/>
      <c r="B28" s="61"/>
      <c r="C28" s="62"/>
      <c r="D28" s="6">
        <f t="shared" si="0"/>
        <v>0</v>
      </c>
      <c r="E28" s="104"/>
      <c r="F28" s="7">
        <f t="shared" si="1"/>
        <v>0</v>
      </c>
    </row>
    <row r="29" spans="1:6" x14ac:dyDescent="0.25">
      <c r="A29" s="60"/>
      <c r="B29" s="61"/>
      <c r="C29" s="62"/>
      <c r="D29" s="6">
        <f t="shared" si="0"/>
        <v>0</v>
      </c>
      <c r="E29" s="104"/>
      <c r="F29" s="7">
        <f t="shared" si="1"/>
        <v>0</v>
      </c>
    </row>
    <row r="30" spans="1:6" x14ac:dyDescent="0.25">
      <c r="A30" s="60"/>
      <c r="B30" s="61"/>
      <c r="C30" s="62"/>
      <c r="D30" s="6">
        <f t="shared" si="0"/>
        <v>0</v>
      </c>
      <c r="E30" s="104"/>
      <c r="F30" s="7">
        <f t="shared" si="1"/>
        <v>0</v>
      </c>
    </row>
    <row r="31" spans="1:6" x14ac:dyDescent="0.25">
      <c r="A31" s="60"/>
      <c r="B31" s="61"/>
      <c r="C31" s="62"/>
      <c r="D31" s="6">
        <f t="shared" si="0"/>
        <v>0</v>
      </c>
      <c r="E31" s="104"/>
      <c r="F31" s="7">
        <f t="shared" si="1"/>
        <v>0</v>
      </c>
    </row>
    <row r="32" spans="1:6" x14ac:dyDescent="0.25">
      <c r="A32" s="60"/>
      <c r="B32" s="61"/>
      <c r="C32" s="62"/>
      <c r="D32" s="6">
        <f t="shared" si="0"/>
        <v>0</v>
      </c>
      <c r="E32" s="104"/>
      <c r="F32" s="7">
        <f t="shared" si="1"/>
        <v>0</v>
      </c>
    </row>
    <row r="33" spans="1:6" x14ac:dyDescent="0.25">
      <c r="A33" s="49"/>
      <c r="B33" s="7"/>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39</v>
      </c>
      <c r="D37" s="259" t="str">
        <f>IF(C37="","Arb.-Zeit eintragen!","")</f>
        <v/>
      </c>
      <c r="E37" s="240" t="s">
        <v>311</v>
      </c>
      <c r="F37" s="242"/>
    </row>
    <row r="38" spans="1:6" ht="18" x14ac:dyDescent="0.25">
      <c r="A38" s="16" t="s">
        <v>316</v>
      </c>
      <c r="B38" s="18" t="s">
        <v>70</v>
      </c>
      <c r="C38" s="18" t="s">
        <v>16</v>
      </c>
      <c r="D38" s="259"/>
      <c r="E38" s="240"/>
      <c r="F38" s="242"/>
    </row>
    <row r="39" spans="1:6" x14ac:dyDescent="0.25">
      <c r="A39" s="135" t="s">
        <v>17</v>
      </c>
      <c r="B39" s="67">
        <v>1</v>
      </c>
      <c r="C39" s="68">
        <v>0.5</v>
      </c>
      <c r="E39" s="240"/>
      <c r="F39" s="242"/>
    </row>
    <row r="40" spans="1:6" x14ac:dyDescent="0.25">
      <c r="A40" s="60" t="s">
        <v>18</v>
      </c>
      <c r="B40" s="70">
        <v>1</v>
      </c>
      <c r="C40" s="71">
        <v>1</v>
      </c>
      <c r="E40" s="240"/>
      <c r="F40" s="242"/>
    </row>
    <row r="41" spans="1:6" x14ac:dyDescent="0.25">
      <c r="A41" s="60" t="s">
        <v>19</v>
      </c>
      <c r="B41" s="70">
        <v>1</v>
      </c>
      <c r="C41" s="71">
        <v>0</v>
      </c>
      <c r="E41" s="240"/>
      <c r="F41" s="242"/>
    </row>
    <row r="42" spans="1:6" x14ac:dyDescent="0.25">
      <c r="A42" s="60"/>
      <c r="B42" s="70"/>
      <c r="C42" s="71"/>
      <c r="E42" s="240"/>
      <c r="F42" s="242"/>
    </row>
    <row r="43" spans="1:6" x14ac:dyDescent="0.25">
      <c r="A43" s="60"/>
      <c r="B43" s="70"/>
      <c r="C43" s="71"/>
      <c r="E43" s="240"/>
      <c r="F43" s="242"/>
    </row>
    <row r="44" spans="1:6" x14ac:dyDescent="0.25">
      <c r="A44" s="60"/>
      <c r="B44" s="70"/>
      <c r="C44" s="71"/>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60" t="s">
        <v>20</v>
      </c>
      <c r="B50" s="70"/>
      <c r="C50" s="71">
        <v>0.5</v>
      </c>
      <c r="E50" s="240"/>
      <c r="F50" s="242"/>
    </row>
    <row r="51" spans="1:6" x14ac:dyDescent="0.25">
      <c r="A51" s="60"/>
      <c r="B51" s="78"/>
      <c r="C51" s="71"/>
      <c r="E51" s="243"/>
      <c r="F51" s="245"/>
    </row>
    <row r="52" spans="1:6" x14ac:dyDescent="0.25">
      <c r="A52" s="60"/>
      <c r="B52" s="78"/>
      <c r="C52" s="71"/>
    </row>
    <row r="53" spans="1:6" x14ac:dyDescent="0.25">
      <c r="A53" s="60"/>
      <c r="B53" s="70"/>
      <c r="C53" s="71"/>
    </row>
    <row r="54" spans="1:6" x14ac:dyDescent="0.25">
      <c r="A54" s="137"/>
      <c r="B54" s="80"/>
      <c r="C54" s="81"/>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1" t="s">
        <v>24</v>
      </c>
      <c r="B68" s="84">
        <v>0.1</v>
      </c>
      <c r="C68" s="85"/>
      <c r="D68" s="25" t="str">
        <f>IF(AND(B68&gt;0,C68&gt;0),"Entweder in % oder €-Wert angeben!!","")</f>
        <v/>
      </c>
    </row>
    <row r="69" spans="1:5" x14ac:dyDescent="0.25">
      <c r="A69" s="131" t="s">
        <v>25</v>
      </c>
      <c r="B69" s="86">
        <v>0.1</v>
      </c>
      <c r="C69" s="85"/>
      <c r="D69" s="25" t="str">
        <f t="shared" ref="D69:D94" si="2">IF(AND(B69&gt;0,C69&gt;0),"Entweder in % oder €-Wert angeben!!","")</f>
        <v/>
      </c>
    </row>
    <row r="70" spans="1:5" x14ac:dyDescent="0.25">
      <c r="A70" s="131" t="s">
        <v>26</v>
      </c>
      <c r="B70" s="86">
        <v>0.1</v>
      </c>
      <c r="C70" s="85"/>
      <c r="D70" s="25" t="str">
        <f t="shared" si="2"/>
        <v/>
      </c>
    </row>
    <row r="71" spans="1:5" x14ac:dyDescent="0.25">
      <c r="A71" s="131" t="s">
        <v>27</v>
      </c>
      <c r="B71" s="86">
        <v>0.05</v>
      </c>
      <c r="C71" s="85"/>
      <c r="D71" s="25" t="str">
        <f t="shared" si="2"/>
        <v/>
      </c>
    </row>
    <row r="72" spans="1:5" x14ac:dyDescent="0.25">
      <c r="A72" s="131" t="s">
        <v>337</v>
      </c>
      <c r="B72" s="86"/>
      <c r="C72" s="85"/>
      <c r="D72" s="25" t="str">
        <f t="shared" si="2"/>
        <v/>
      </c>
    </row>
    <row r="73" spans="1:5" x14ac:dyDescent="0.25">
      <c r="A73" s="131" t="s">
        <v>338</v>
      </c>
      <c r="B73" s="86"/>
      <c r="C73" s="85"/>
      <c r="D73" s="25" t="str">
        <f t="shared" si="2"/>
        <v/>
      </c>
      <c r="E73" s="25"/>
    </row>
    <row r="74" spans="1:5" x14ac:dyDescent="0.25">
      <c r="A74" s="131"/>
      <c r="B74" s="86"/>
      <c r="C74" s="85"/>
      <c r="D74" s="25" t="str">
        <f t="shared" si="2"/>
        <v/>
      </c>
    </row>
    <row r="75" spans="1:5" x14ac:dyDescent="0.25">
      <c r="A75" s="131"/>
      <c r="B75" s="86"/>
      <c r="C75" s="85"/>
      <c r="D75" s="25" t="str">
        <f t="shared" si="2"/>
        <v/>
      </c>
    </row>
    <row r="76" spans="1:5" x14ac:dyDescent="0.25">
      <c r="A76" s="131"/>
      <c r="B76" s="86"/>
      <c r="C76" s="85"/>
      <c r="D76" s="25" t="str">
        <f t="shared" si="2"/>
        <v/>
      </c>
    </row>
    <row r="77" spans="1:5" x14ac:dyDescent="0.25">
      <c r="A77" s="131"/>
      <c r="B77" s="86"/>
      <c r="C77" s="85"/>
      <c r="D77" s="25" t="str">
        <f t="shared" si="2"/>
        <v/>
      </c>
    </row>
    <row r="78" spans="1:5" x14ac:dyDescent="0.25">
      <c r="A78" s="131"/>
      <c r="B78" s="86"/>
      <c r="C78" s="85"/>
      <c r="D78" s="25" t="str">
        <f t="shared" si="2"/>
        <v/>
      </c>
    </row>
    <row r="79" spans="1:5" x14ac:dyDescent="0.25">
      <c r="A79" s="131"/>
      <c r="B79" s="86"/>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39" t="s">
        <v>224</v>
      </c>
      <c r="B100" s="89"/>
      <c r="C100" s="89">
        <v>4</v>
      </c>
      <c r="D100" s="7">
        <f>B100+C100</f>
        <v>4</v>
      </c>
    </row>
    <row r="101" spans="1:7" x14ac:dyDescent="0.25">
      <c r="A101" s="131" t="s">
        <v>225</v>
      </c>
      <c r="B101" s="89"/>
      <c r="C101" s="89">
        <v>5</v>
      </c>
      <c r="D101" s="7">
        <f t="shared" ref="D101:D110" si="3">B101+C101</f>
        <v>5</v>
      </c>
    </row>
    <row r="102" spans="1:7" x14ac:dyDescent="0.25">
      <c r="A102" s="131" t="s">
        <v>30</v>
      </c>
      <c r="B102" s="89">
        <v>8</v>
      </c>
      <c r="C102" s="89"/>
      <c r="D102" s="7">
        <f t="shared" si="3"/>
        <v>8</v>
      </c>
    </row>
    <row r="103" spans="1:7" x14ac:dyDescent="0.25">
      <c r="A103" s="131" t="s">
        <v>430</v>
      </c>
      <c r="B103" s="89">
        <v>12</v>
      </c>
      <c r="C103" s="89"/>
      <c r="D103" s="7">
        <f t="shared" si="3"/>
        <v>12</v>
      </c>
    </row>
    <row r="104" spans="1:7" x14ac:dyDescent="0.25">
      <c r="A104" s="131" t="s">
        <v>226</v>
      </c>
      <c r="B104" s="89">
        <v>30</v>
      </c>
      <c r="C104" s="89"/>
      <c r="D104" s="7">
        <f t="shared" si="3"/>
        <v>30</v>
      </c>
    </row>
    <row r="105" spans="1:7" x14ac:dyDescent="0.25">
      <c r="A105" s="131"/>
      <c r="B105" s="89"/>
      <c r="C105" s="89"/>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ht="15.75" customHeight="1"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5" t="s">
        <v>339</v>
      </c>
      <c r="B119" s="61"/>
      <c r="C119" s="61"/>
      <c r="D119" s="26">
        <f>B119+C119</f>
        <v>0</v>
      </c>
    </row>
    <row r="120" spans="1:6" x14ac:dyDescent="0.25">
      <c r="A120" s="60" t="s">
        <v>340</v>
      </c>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60"/>
      <c r="B124" s="61"/>
      <c r="C124" s="61"/>
      <c r="D124" s="26">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212" t="str">
        <f ca="1">IF(TODAY()-B130&gt;365,"Datum älter als 1 Jahr! Im Blatt DPNK (erstes Tabellenblatt Blatt links) das Datum und ggf. die Daten aktualisieren!","")</f>
        <v/>
      </c>
      <c r="E130" s="213"/>
      <c r="F130" s="213"/>
    </row>
    <row r="131" spans="1:8" x14ac:dyDescent="0.25">
      <c r="A131" s="108" t="s">
        <v>307</v>
      </c>
      <c r="B131" s="29" t="s">
        <v>65</v>
      </c>
      <c r="C131" s="294"/>
      <c r="D131" s="212"/>
      <c r="E131" s="213"/>
      <c r="F131" s="213"/>
    </row>
    <row r="132" spans="1:8" x14ac:dyDescent="0.25">
      <c r="A132" s="246" t="s">
        <v>294</v>
      </c>
      <c r="B132" s="30" t="s">
        <v>119</v>
      </c>
      <c r="C132" s="294"/>
      <c r="D132" s="212"/>
      <c r="E132" s="213"/>
      <c r="F132" s="213"/>
    </row>
    <row r="133" spans="1:8" x14ac:dyDescent="0.25">
      <c r="A133" s="247"/>
      <c r="B133" s="31" t="s">
        <v>120</v>
      </c>
      <c r="C133" s="32"/>
    </row>
    <row r="134" spans="1:8" x14ac:dyDescent="0.25">
      <c r="A134" s="33" t="str">
        <f>DPNK!A9</f>
        <v>Arbeitslosenversicherung</v>
      </c>
      <c r="B134" s="96" t="s">
        <v>119</v>
      </c>
      <c r="C134" s="34">
        <f>IF(B134=B$132,DPNK!B9,"")</f>
        <v>2.9499999999999998E-2</v>
      </c>
    </row>
    <row r="135" spans="1:8" x14ac:dyDescent="0.25">
      <c r="A135" s="35" t="str">
        <f>DPNK!A10</f>
        <v>Zuschlag Insolvenzentgeltsicherung</v>
      </c>
      <c r="B135" s="96" t="s">
        <v>119</v>
      </c>
      <c r="C135" s="36">
        <f>IF(B135=B$132,DPNK!B10,"")</f>
        <v>1E-3</v>
      </c>
    </row>
    <row r="136" spans="1:8" x14ac:dyDescent="0.25">
      <c r="A136" s="35" t="str">
        <f>DPNK!A11</f>
        <v>Pensionsversicherung ASVG</v>
      </c>
      <c r="B136" s="96" t="s">
        <v>119</v>
      </c>
      <c r="C136" s="36">
        <f>IF(B136=B$132,DPNK!B11,"")</f>
        <v>0.1255</v>
      </c>
    </row>
    <row r="137" spans="1:8" x14ac:dyDescent="0.25">
      <c r="A137" s="35" t="str">
        <f>DPNK!A12</f>
        <v>Krankenversicherung ASVG</v>
      </c>
      <c r="B137" s="96" t="s">
        <v>119</v>
      </c>
      <c r="C137" s="36">
        <f>IF(B137=B$132,DPNK!B12,"")</f>
        <v>3.78E-2</v>
      </c>
    </row>
    <row r="138" spans="1:8" x14ac:dyDescent="0.25">
      <c r="A138" s="35" t="str">
        <f>DPNK!A13</f>
        <v>Unfallversicherung</v>
      </c>
      <c r="B138" s="96" t="s">
        <v>119</v>
      </c>
      <c r="C138" s="36">
        <f>IF(B138=B$132,DPNK!B13,"")</f>
        <v>1.0999999999999999E-2</v>
      </c>
    </row>
    <row r="139" spans="1:8" x14ac:dyDescent="0.25">
      <c r="A139" s="35" t="str">
        <f>DPNK!A14</f>
        <v>Wohnbauförderungsbeitrag</v>
      </c>
      <c r="B139" s="96" t="s">
        <v>119</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119</v>
      </c>
      <c r="C141" s="36">
        <f>IF(B141=B$132,DPNK!B16,"")</f>
        <v>3.6999999999999998E-2</v>
      </c>
    </row>
    <row r="142" spans="1:8" x14ac:dyDescent="0.25">
      <c r="A142" s="35" t="str">
        <f>DPNK!A17</f>
        <v>#DG Zuschl. FLAF (KU2; Ø-Wert; Wert Bundesland?)</v>
      </c>
      <c r="B142" s="96" t="s">
        <v>119</v>
      </c>
      <c r="C142" s="36">
        <f>IF(B142=B$132,DPNK!B17,"")</f>
        <v>3.5999999999999999E-3</v>
      </c>
      <c r="D142" s="298" t="s">
        <v>326</v>
      </c>
      <c r="E142" s="299"/>
      <c r="F142" s="299"/>
      <c r="G142" s="299"/>
      <c r="H142" s="299"/>
    </row>
    <row r="143" spans="1:8" x14ac:dyDescent="0.25">
      <c r="A143" s="35" t="str">
        <f>DPNK!A18</f>
        <v>Mitarbeitervorsorge (Abfertigung Neu)</v>
      </c>
      <c r="B143" s="96" t="s">
        <v>120</v>
      </c>
      <c r="C143" s="36" t="str">
        <f>IF(B143=B$132,DPNK!B18,"")</f>
        <v/>
      </c>
      <c r="D143" s="298"/>
      <c r="E143" s="299"/>
      <c r="F143" s="299"/>
      <c r="G143" s="299"/>
      <c r="H143" s="299"/>
    </row>
    <row r="144" spans="1:8" x14ac:dyDescent="0.25">
      <c r="A144" s="35" t="str">
        <f>DPNK!A19</f>
        <v>Kommunalsteuer</v>
      </c>
      <c r="B144" s="96" t="s">
        <v>119</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0.28039999999999998</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3">
        <v>0.22</v>
      </c>
      <c r="F152" s="240"/>
      <c r="G152" s="241"/>
      <c r="H152" s="242"/>
    </row>
    <row r="153" spans="1:8" x14ac:dyDescent="0.25">
      <c r="A153" s="280" t="s">
        <v>122</v>
      </c>
      <c r="B153" s="281"/>
      <c r="C153" s="282"/>
      <c r="D153" s="45" t="s">
        <v>125</v>
      </c>
      <c r="E153" s="114">
        <v>0</v>
      </c>
      <c r="F153" s="240"/>
      <c r="G153" s="241"/>
      <c r="H153" s="242"/>
    </row>
    <row r="154" spans="1:8" x14ac:dyDescent="0.25">
      <c r="A154" s="280" t="s">
        <v>123</v>
      </c>
      <c r="B154" s="281"/>
      <c r="C154" s="282"/>
      <c r="D154" s="45" t="s">
        <v>126</v>
      </c>
      <c r="E154" s="114">
        <v>0.17</v>
      </c>
      <c r="F154" s="240"/>
      <c r="G154" s="241"/>
      <c r="H154" s="242"/>
    </row>
    <row r="155" spans="1:8" x14ac:dyDescent="0.25">
      <c r="A155" s="283" t="s">
        <v>128</v>
      </c>
      <c r="B155" s="284"/>
      <c r="C155" s="285"/>
      <c r="D155" s="46" t="s">
        <v>127</v>
      </c>
      <c r="E155" s="115">
        <v>0.5</v>
      </c>
      <c r="F155" s="240"/>
      <c r="G155" s="241"/>
      <c r="H155" s="242"/>
    </row>
    <row r="156" spans="1:8" x14ac:dyDescent="0.25">
      <c r="A156" s="286" t="s">
        <v>29</v>
      </c>
      <c r="B156" s="287"/>
      <c r="C156" s="288"/>
      <c r="D156" s="47" t="s">
        <v>129</v>
      </c>
      <c r="E156" s="116">
        <f>SUM(E152:E155)</f>
        <v>0.89</v>
      </c>
      <c r="F156" s="240"/>
      <c r="G156" s="241"/>
      <c r="H156" s="242"/>
    </row>
    <row r="157" spans="1:8" x14ac:dyDescent="0.25">
      <c r="A157" s="276"/>
      <c r="B157" s="276"/>
      <c r="C157" s="276"/>
      <c r="D157" s="276"/>
      <c r="E157" s="276"/>
      <c r="F157" s="240"/>
      <c r="G157" s="241"/>
      <c r="H157" s="242"/>
    </row>
    <row r="158" spans="1:8" x14ac:dyDescent="0.25">
      <c r="A158" s="210" t="s">
        <v>354</v>
      </c>
      <c r="B158" s="210"/>
      <c r="C158" s="210"/>
      <c r="D158" s="210"/>
      <c r="E158" s="211"/>
      <c r="F158" s="243"/>
      <c r="G158" s="244"/>
      <c r="H158" s="245"/>
    </row>
    <row r="159" spans="1:8" x14ac:dyDescent="0.25">
      <c r="A159" s="210"/>
      <c r="B159" s="210"/>
      <c r="C159" s="210"/>
      <c r="D159" s="210"/>
      <c r="E159" s="210"/>
    </row>
    <row r="160" spans="1:8" x14ac:dyDescent="0.25">
      <c r="A160" s="210"/>
      <c r="B160" s="210"/>
      <c r="C160" s="210"/>
      <c r="D160" s="210"/>
      <c r="E160" s="210"/>
    </row>
    <row r="161" spans="1:5" x14ac:dyDescent="0.25">
      <c r="A161" s="210"/>
      <c r="B161" s="210"/>
      <c r="C161" s="210"/>
      <c r="D161" s="210"/>
      <c r="E161" s="210"/>
    </row>
    <row r="162" spans="1:5" x14ac:dyDescent="0.25">
      <c r="A162" s="210"/>
      <c r="B162" s="210"/>
      <c r="C162" s="210"/>
      <c r="D162" s="210"/>
      <c r="E162" s="210"/>
    </row>
  </sheetData>
  <sheetProtection algorithmName="SHA-512" hashValue="+HuAkVDDXr6eTyIwYG2YwHliGNpjz7IXv6LJvHqYWudHjuq3oHjuC58q90ZbtnBq8c5A3bo1PCkkgi3N1Z+lTA==" saltValue="sdMhS5zfQgpOt6PNuvn7Hg==" spinCount="100000" sheet="1" formatColumns="0" selectLockedCells="1"/>
  <mergeCells count="46">
    <mergeCell ref="A128:F128"/>
    <mergeCell ref="E149:E151"/>
    <mergeCell ref="C131:C132"/>
    <mergeCell ref="A151:D151"/>
    <mergeCell ref="D142:H143"/>
    <mergeCell ref="A157:E157"/>
    <mergeCell ref="A152:C152"/>
    <mergeCell ref="A153:C153"/>
    <mergeCell ref="A154:C154"/>
    <mergeCell ref="A155:C155"/>
    <mergeCell ref="A156:C156"/>
    <mergeCell ref="A1:F1"/>
    <mergeCell ref="B3:F3"/>
    <mergeCell ref="E4:F4"/>
    <mergeCell ref="A5:A6"/>
    <mergeCell ref="B5:B6"/>
    <mergeCell ref="C5:C6"/>
    <mergeCell ref="D5:D6"/>
    <mergeCell ref="E5:E6"/>
    <mergeCell ref="F5:F6"/>
    <mergeCell ref="B2:D2"/>
    <mergeCell ref="E97:G99"/>
    <mergeCell ref="E37:F51"/>
    <mergeCell ref="G2:H2"/>
    <mergeCell ref="E2:F2"/>
    <mergeCell ref="A117:A118"/>
    <mergeCell ref="B117:D117"/>
    <mergeCell ref="G5:I6"/>
    <mergeCell ref="D37:D38"/>
    <mergeCell ref="E108:G111"/>
    <mergeCell ref="A158:E162"/>
    <mergeCell ref="D130:F132"/>
    <mergeCell ref="A125:D126"/>
    <mergeCell ref="A34:F34"/>
    <mergeCell ref="A36:C36"/>
    <mergeCell ref="A66:C66"/>
    <mergeCell ref="A96:D96"/>
    <mergeCell ref="A61:C63"/>
    <mergeCell ref="A98:A99"/>
    <mergeCell ref="B98:D98"/>
    <mergeCell ref="A112:A113"/>
    <mergeCell ref="B112:D112"/>
    <mergeCell ref="A149:A150"/>
    <mergeCell ref="F149:H158"/>
    <mergeCell ref="A132:A133"/>
    <mergeCell ref="E36:F36"/>
  </mergeCells>
  <conditionalFormatting sqref="A134:A146">
    <cfRule type="expression" dxfId="16" priority="1">
      <formula>($B134&lt;&gt;"Ja")</formula>
    </cfRule>
  </conditionalFormatting>
  <dataValidations count="11">
    <dataValidation type="decimal" errorStyle="warning" allowBlank="1" showInputMessage="1" showErrorMessage="1" error="Auffällige Eingabe. IdR ist die im KollV vorgesehene arbeitszeit kürzer als 40 Std pro Woche!" sqref="C37" xr:uid="{0AB02E48-F895-4224-BE74-38014EC37A0C}">
      <formula1>35</formula1>
      <formula2>40</formula2>
    </dataValidation>
    <dataValidation type="date" operator="greaterThan" allowBlank="1" showInputMessage="1" showErrorMessage="1" error="Datum eingeben (TT.MM.JJJJ)." sqref="B4" xr:uid="{C927A24C-905E-46D1-8C2C-2AA0E259E005}">
      <formula1>42369</formula1>
    </dataValidation>
    <dataValidation type="decimal" errorStyle="warning" allowBlank="1" showInputMessage="1" showErrorMessage="1" error="Wert erscheint hoch oder negative Werte nicht zulässig! Eingabe prüfen!" sqref="C134:C146" xr:uid="{3AE2839F-8882-4DBA-966B-165AB4E7E9CC}">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EE80E7B5-F1B7-4756-AAD2-9983DAD312B6}">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B6DCD842-25FB-49D0-8814-04B34F4EBDD8}">
      <formula1>0</formula1>
      <formula2>B109</formula2>
    </dataValidation>
    <dataValidation operator="greaterThan" allowBlank="1" showInputMessage="1" showErrorMessage="1" error="Bitte ein gültiges Datum eingeben! (TT.MM.JJJJ)" sqref="C130" xr:uid="{34742F45-4C63-4139-8DEF-899ABE758FF3}"/>
    <dataValidation type="list" showInputMessage="1" showErrorMessage="1" sqref="B134:B146" xr:uid="{7501C5D6-5205-4DFD-8EA6-201DF6ADD4F6}">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E2E43EBD-B1AA-4090-9C80-4ED2F727F5B4}">
      <formula1>0</formula1>
      <formula2>#REF!</formula2>
    </dataValidation>
    <dataValidation type="decimal" errorStyle="warning" allowBlank="1" showInputMessage="1" showErrorMessage="1" error="Ihre Eingabe ist größer als 5 mal der Beitragsfreibetrag je Woche!" sqref="B120:B124" xr:uid="{689601EE-49BB-48A5-9C84-11AE950D6805}">
      <formula1>0</formula1>
      <formula2>5*B98</formula2>
    </dataValidation>
    <dataValidation type="decimal" errorStyle="warning" allowBlank="1" showInputMessage="1" showErrorMessage="1" error="Ihre Eingabe ist größer als 5 mal der Beitragsfreibetrag je Woche!" sqref="B119" xr:uid="{974A7AB5-018D-495F-A813-58C8F065AE07}">
      <formula1>0</formula1>
      <formula2>5*#REF!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75EA5821-C49C-46C1-9C07-C4B5A2696850}">
      <formula1>B$97</formula1>
    </dataValidation>
  </dataValidations>
  <pageMargins left="0.7" right="0.7" top="0.78740157499999996" bottom="0.78740157499999996"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A891-C080-42F0-B513-49144D2A3F41}">
  <sheetPr codeName="Tabelle15">
    <tabColor theme="6"/>
  </sheetPr>
  <dimension ref="A1:J162"/>
  <sheetViews>
    <sheetView showGridLines="0" zoomScaleNormal="100" workbookViewId="0">
      <selection activeCell="A103" sqref="A103"/>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3-te von 19 Blättern in dieser Datei [K3_Quelle])</v>
      </c>
      <c r="B2" s="254" t="str">
        <f ca="1">MID(J1,1,SEARCH(".",J1)-1)</f>
        <v>K3_Quelle</v>
      </c>
      <c r="C2" s="275"/>
      <c r="D2" s="255"/>
      <c r="E2" s="254" t="str">
        <f ca="1">MID(CELL("Dateiname",$A$1),FIND("]", CELL("Dateiname",$A$1))+1,31)</f>
        <v>Bauindustrie_gewerbe_25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406</v>
      </c>
      <c r="C3" s="303"/>
      <c r="D3" s="303"/>
      <c r="E3" s="303"/>
      <c r="F3" s="304"/>
      <c r="G3" s="150" t="str">
        <f ca="1">IF(TODAY()-B4&gt;365,"KollV-Datum älter als 1 Jahr!","")</f>
        <v/>
      </c>
    </row>
    <row r="4" spans="1:10" ht="17.25" thickTop="1" thickBot="1" x14ac:dyDescent="0.3">
      <c r="A4" s="126" t="s">
        <v>298</v>
      </c>
      <c r="B4" s="127">
        <v>45778</v>
      </c>
      <c r="C4" s="126" t="s">
        <v>297</v>
      </c>
      <c r="D4" s="149">
        <v>1</v>
      </c>
      <c r="E4" s="305" t="s">
        <v>1</v>
      </c>
      <c r="F4" s="306"/>
      <c r="G4" s="151" t="str">
        <f>IF(D4="","Faktor zur Umrechnung, bzw 1,0 eintragen.","")</f>
        <v/>
      </c>
    </row>
    <row r="5" spans="1:10" ht="15.75" customHeight="1" x14ac:dyDescent="0.25">
      <c r="A5" s="307" t="s">
        <v>299</v>
      </c>
      <c r="B5" s="294" t="s">
        <v>300</v>
      </c>
      <c r="C5" s="294" t="s">
        <v>301</v>
      </c>
      <c r="D5" s="273" t="s">
        <v>291</v>
      </c>
      <c r="E5" s="294" t="s">
        <v>292</v>
      </c>
      <c r="F5" s="273"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308"/>
      <c r="F6" s="274"/>
      <c r="G6" s="250"/>
      <c r="H6" s="251"/>
      <c r="I6" s="251"/>
    </row>
    <row r="7" spans="1:10" x14ac:dyDescent="0.25">
      <c r="A7" s="133" t="s">
        <v>67</v>
      </c>
      <c r="B7" s="132">
        <v>21.79</v>
      </c>
      <c r="C7" s="63"/>
      <c r="D7" s="13">
        <f t="shared" ref="D7:D32" si="0">B7*$D$4</f>
        <v>21.79</v>
      </c>
      <c r="E7" s="105">
        <v>0.15</v>
      </c>
      <c r="F7" s="14">
        <f>D7*E7</f>
        <v>3.2685</v>
      </c>
    </row>
    <row r="8" spans="1:10" x14ac:dyDescent="0.25">
      <c r="A8" s="134" t="s">
        <v>68</v>
      </c>
      <c r="B8" s="91">
        <v>21.2</v>
      </c>
      <c r="C8" s="64"/>
      <c r="D8" s="6">
        <f t="shared" si="0"/>
        <v>21.2</v>
      </c>
      <c r="E8" s="106">
        <v>0.15</v>
      </c>
      <c r="F8" s="7">
        <f t="shared" ref="F8:F32" si="1">D8*E8</f>
        <v>3.1799999999999997</v>
      </c>
    </row>
    <row r="9" spans="1:10" x14ac:dyDescent="0.25">
      <c r="A9" s="134" t="s">
        <v>69</v>
      </c>
      <c r="B9" s="91">
        <v>19.3</v>
      </c>
      <c r="C9" s="64"/>
      <c r="D9" s="6">
        <f t="shared" si="0"/>
        <v>19.3</v>
      </c>
      <c r="E9" s="106">
        <v>0.15</v>
      </c>
      <c r="F9" s="7">
        <f t="shared" si="1"/>
        <v>2.895</v>
      </c>
      <c r="H9" s="15"/>
    </row>
    <row r="10" spans="1:10" x14ac:dyDescent="0.25">
      <c r="A10" s="134" t="s">
        <v>202</v>
      </c>
      <c r="B10" s="91">
        <v>19.29</v>
      </c>
      <c r="C10" s="64"/>
      <c r="D10" s="6">
        <f t="shared" si="0"/>
        <v>19.29</v>
      </c>
      <c r="E10" s="106">
        <v>0.15</v>
      </c>
      <c r="F10" s="7">
        <f t="shared" si="1"/>
        <v>2.8935</v>
      </c>
    </row>
    <row r="11" spans="1:10" x14ac:dyDescent="0.25">
      <c r="A11" s="134" t="s">
        <v>203</v>
      </c>
      <c r="B11" s="91">
        <v>18.850000000000001</v>
      </c>
      <c r="C11" s="64"/>
      <c r="D11" s="6">
        <f t="shared" si="0"/>
        <v>18.850000000000001</v>
      </c>
      <c r="E11" s="106">
        <v>0.15</v>
      </c>
      <c r="F11" s="7">
        <f t="shared" si="1"/>
        <v>2.8275000000000001</v>
      </c>
    </row>
    <row r="12" spans="1:10" x14ac:dyDescent="0.25">
      <c r="A12" s="134" t="s">
        <v>205</v>
      </c>
      <c r="B12" s="91">
        <v>18.420000000000002</v>
      </c>
      <c r="C12" s="64"/>
      <c r="D12" s="6">
        <f t="shared" si="0"/>
        <v>18.420000000000002</v>
      </c>
      <c r="E12" s="106">
        <v>0.15</v>
      </c>
      <c r="F12" s="7">
        <f t="shared" si="1"/>
        <v>2.7630000000000003</v>
      </c>
    </row>
    <row r="13" spans="1:10" x14ac:dyDescent="0.25">
      <c r="A13" s="134" t="s">
        <v>206</v>
      </c>
      <c r="B13" s="91">
        <v>17.940000000000001</v>
      </c>
      <c r="C13" s="64"/>
      <c r="D13" s="6">
        <f t="shared" si="0"/>
        <v>17.940000000000001</v>
      </c>
      <c r="E13" s="106">
        <v>0.15</v>
      </c>
      <c r="F13" s="7">
        <f t="shared" si="1"/>
        <v>2.6910000000000003</v>
      </c>
    </row>
    <row r="14" spans="1:10" x14ac:dyDescent="0.25">
      <c r="A14" s="134" t="s">
        <v>207</v>
      </c>
      <c r="B14" s="91">
        <v>17.29</v>
      </c>
      <c r="C14" s="64"/>
      <c r="D14" s="6">
        <f t="shared" si="0"/>
        <v>17.29</v>
      </c>
      <c r="E14" s="106">
        <v>0.15</v>
      </c>
      <c r="F14" s="7">
        <f t="shared" si="1"/>
        <v>2.5934999999999997</v>
      </c>
    </row>
    <row r="15" spans="1:10" x14ac:dyDescent="0.25">
      <c r="A15" s="134" t="s">
        <v>66</v>
      </c>
      <c r="B15" s="91">
        <v>16.440000000000001</v>
      </c>
      <c r="C15" s="64" t="s">
        <v>39</v>
      </c>
      <c r="D15" s="6">
        <f t="shared" si="0"/>
        <v>16.440000000000001</v>
      </c>
      <c r="E15" s="106">
        <v>0.15</v>
      </c>
      <c r="F15" s="7">
        <f t="shared" si="1"/>
        <v>2.4660000000000002</v>
      </c>
    </row>
    <row r="16" spans="1:10" x14ac:dyDescent="0.25">
      <c r="A16" s="134"/>
      <c r="B16" s="91"/>
      <c r="C16" s="64"/>
      <c r="D16" s="6">
        <f t="shared" si="0"/>
        <v>0</v>
      </c>
      <c r="E16" s="106"/>
      <c r="F16" s="7">
        <f t="shared" si="1"/>
        <v>0</v>
      </c>
    </row>
    <row r="17" spans="1:6" x14ac:dyDescent="0.25">
      <c r="A17" s="60" t="s">
        <v>330</v>
      </c>
      <c r="B17" s="91"/>
      <c r="C17" s="64"/>
      <c r="D17" s="6">
        <f t="shared" si="0"/>
        <v>0</v>
      </c>
      <c r="E17" s="104"/>
      <c r="F17" s="7">
        <f t="shared" si="1"/>
        <v>0</v>
      </c>
    </row>
    <row r="18" spans="1:6" x14ac:dyDescent="0.25">
      <c r="A18" s="60" t="s">
        <v>329</v>
      </c>
      <c r="B18" s="91"/>
      <c r="C18" s="64"/>
      <c r="D18" s="6">
        <f t="shared" si="0"/>
        <v>0</v>
      </c>
      <c r="E18" s="104"/>
      <c r="F18" s="7">
        <f t="shared" si="1"/>
        <v>0</v>
      </c>
    </row>
    <row r="19" spans="1:6" x14ac:dyDescent="0.25">
      <c r="A19" s="60" t="s">
        <v>190</v>
      </c>
      <c r="B19" s="91">
        <v>21.33</v>
      </c>
      <c r="C19" s="64"/>
      <c r="D19" s="6">
        <f t="shared" si="0"/>
        <v>21.33</v>
      </c>
      <c r="E19" s="104">
        <v>0.15</v>
      </c>
      <c r="F19" s="7">
        <f t="shared" si="1"/>
        <v>3.1994999999999996</v>
      </c>
    </row>
    <row r="20" spans="1:6" x14ac:dyDescent="0.25">
      <c r="A20" s="60" t="s">
        <v>189</v>
      </c>
      <c r="B20" s="91">
        <v>15.2</v>
      </c>
      <c r="C20" s="64"/>
      <c r="D20" s="6">
        <f t="shared" si="0"/>
        <v>15.2</v>
      </c>
      <c r="E20" s="104">
        <v>0.15</v>
      </c>
      <c r="F20" s="7">
        <f t="shared" si="1"/>
        <v>2.2799999999999998</v>
      </c>
    </row>
    <row r="21" spans="1:6" x14ac:dyDescent="0.25">
      <c r="A21" s="60" t="s">
        <v>198</v>
      </c>
      <c r="B21" s="91"/>
      <c r="C21" s="64"/>
      <c r="D21" s="6">
        <f t="shared" si="0"/>
        <v>0</v>
      </c>
      <c r="E21" s="104">
        <v>0.15</v>
      </c>
      <c r="F21" s="7">
        <f t="shared" si="1"/>
        <v>0</v>
      </c>
    </row>
    <row r="22" spans="1:6" x14ac:dyDescent="0.25">
      <c r="A22" s="60" t="s">
        <v>191</v>
      </c>
      <c r="B22" s="91">
        <v>29.64</v>
      </c>
      <c r="C22" s="64"/>
      <c r="D22" s="6">
        <f t="shared" si="0"/>
        <v>29.64</v>
      </c>
      <c r="E22" s="104">
        <v>0.15</v>
      </c>
      <c r="F22" s="7">
        <f t="shared" si="1"/>
        <v>4.4459999999999997</v>
      </c>
    </row>
    <row r="23" spans="1:6" x14ac:dyDescent="0.25">
      <c r="A23" s="60" t="s">
        <v>192</v>
      </c>
      <c r="B23" s="91">
        <v>27.91</v>
      </c>
      <c r="C23" s="64"/>
      <c r="D23" s="6">
        <f t="shared" si="0"/>
        <v>27.91</v>
      </c>
      <c r="E23" s="104">
        <v>0.15</v>
      </c>
      <c r="F23" s="7">
        <f t="shared" si="1"/>
        <v>4.1864999999999997</v>
      </c>
    </row>
    <row r="24" spans="1:6" x14ac:dyDescent="0.25">
      <c r="A24" s="60" t="s">
        <v>193</v>
      </c>
      <c r="B24" s="91">
        <v>27.46</v>
      </c>
      <c r="C24" s="64"/>
      <c r="D24" s="6">
        <f t="shared" si="0"/>
        <v>27.46</v>
      </c>
      <c r="E24" s="104">
        <v>0.15</v>
      </c>
      <c r="F24" s="7">
        <f t="shared" si="1"/>
        <v>4.1189999999999998</v>
      </c>
    </row>
    <row r="25" spans="1:6" x14ac:dyDescent="0.25">
      <c r="A25" s="60" t="s">
        <v>194</v>
      </c>
      <c r="B25" s="91">
        <v>23.61</v>
      </c>
      <c r="C25" s="64"/>
      <c r="D25" s="6">
        <f t="shared" si="0"/>
        <v>23.61</v>
      </c>
      <c r="E25" s="104">
        <v>0.15</v>
      </c>
      <c r="F25" s="7">
        <f t="shared" si="1"/>
        <v>3.5414999999999996</v>
      </c>
    </row>
    <row r="26" spans="1:6" x14ac:dyDescent="0.25">
      <c r="A26" s="60" t="s">
        <v>195</v>
      </c>
      <c r="B26" s="91">
        <v>21.2</v>
      </c>
      <c r="C26" s="64"/>
      <c r="D26" s="6">
        <f t="shared" si="0"/>
        <v>21.2</v>
      </c>
      <c r="E26" s="104">
        <v>0.15</v>
      </c>
      <c r="F26" s="7">
        <f t="shared" si="1"/>
        <v>3.1799999999999997</v>
      </c>
    </row>
    <row r="27" spans="1:6" x14ac:dyDescent="0.25">
      <c r="A27" s="60" t="s">
        <v>196</v>
      </c>
      <c r="B27" s="91">
        <v>19.3</v>
      </c>
      <c r="C27" s="64"/>
      <c r="D27" s="6">
        <f t="shared" si="0"/>
        <v>19.3</v>
      </c>
      <c r="E27" s="104">
        <v>0.15</v>
      </c>
      <c r="F27" s="7">
        <f t="shared" si="1"/>
        <v>2.895</v>
      </c>
    </row>
    <row r="28" spans="1:6" x14ac:dyDescent="0.25">
      <c r="A28" s="60"/>
      <c r="B28" s="91"/>
      <c r="C28" s="64"/>
      <c r="D28" s="6">
        <f t="shared" si="0"/>
        <v>0</v>
      </c>
      <c r="E28" s="104"/>
      <c r="F28" s="7">
        <f t="shared" si="1"/>
        <v>0</v>
      </c>
    </row>
    <row r="29" spans="1:6" x14ac:dyDescent="0.25">
      <c r="A29" s="60" t="s">
        <v>199</v>
      </c>
      <c r="B29" s="91"/>
      <c r="C29" s="64"/>
      <c r="D29" s="6">
        <f t="shared" si="0"/>
        <v>0</v>
      </c>
      <c r="E29" s="104"/>
      <c r="F29" s="7">
        <f t="shared" si="1"/>
        <v>0</v>
      </c>
    </row>
    <row r="30" spans="1:6" x14ac:dyDescent="0.25">
      <c r="A30" s="60" t="s">
        <v>197</v>
      </c>
      <c r="B30" s="91"/>
      <c r="C30" s="64"/>
      <c r="D30" s="6">
        <f t="shared" si="0"/>
        <v>0</v>
      </c>
      <c r="E30" s="104"/>
      <c r="F30" s="7">
        <f t="shared" si="1"/>
        <v>0</v>
      </c>
    </row>
    <row r="31" spans="1:6" x14ac:dyDescent="0.25">
      <c r="A31" s="60" t="s">
        <v>200</v>
      </c>
      <c r="B31" s="9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8"/>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39</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40</v>
      </c>
      <c r="B39" s="74">
        <v>1</v>
      </c>
      <c r="C39" s="75">
        <v>0</v>
      </c>
      <c r="E39" s="240"/>
      <c r="F39" s="242"/>
    </row>
    <row r="40" spans="1:6" x14ac:dyDescent="0.25">
      <c r="A40" s="134" t="s">
        <v>17</v>
      </c>
      <c r="B40" s="76">
        <v>1.2</v>
      </c>
      <c r="C40" s="77">
        <v>0.5</v>
      </c>
      <c r="E40" s="240"/>
      <c r="F40" s="242"/>
    </row>
    <row r="41" spans="1:6" x14ac:dyDescent="0.25">
      <c r="A41" s="134" t="s">
        <v>18</v>
      </c>
      <c r="B41" s="76">
        <v>1.2</v>
      </c>
      <c r="C41" s="77">
        <v>1</v>
      </c>
      <c r="E41" s="240"/>
      <c r="F41" s="242"/>
    </row>
    <row r="42" spans="1:6" x14ac:dyDescent="0.25">
      <c r="A42" s="134" t="s">
        <v>41</v>
      </c>
      <c r="B42" s="76">
        <v>1.2</v>
      </c>
      <c r="C42" s="77">
        <v>0.5</v>
      </c>
      <c r="E42" s="240"/>
      <c r="F42" s="242"/>
    </row>
    <row r="43" spans="1:6" x14ac:dyDescent="0.25">
      <c r="A43" s="134" t="s">
        <v>42</v>
      </c>
      <c r="B43" s="76">
        <v>1.2</v>
      </c>
      <c r="C43" s="77">
        <v>1</v>
      </c>
      <c r="E43" s="240"/>
      <c r="F43" s="242"/>
    </row>
    <row r="44" spans="1:6" x14ac:dyDescent="0.25">
      <c r="A44" s="134" t="s">
        <v>43</v>
      </c>
      <c r="B44" s="76">
        <v>1.2</v>
      </c>
      <c r="C44" s="77">
        <v>1</v>
      </c>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44</v>
      </c>
      <c r="B50" s="74">
        <v>1</v>
      </c>
      <c r="C50" s="75">
        <v>0.5</v>
      </c>
      <c r="E50" s="240"/>
      <c r="F50" s="242"/>
    </row>
    <row r="51" spans="1:6" x14ac:dyDescent="0.25">
      <c r="A51" s="134" t="s">
        <v>45</v>
      </c>
      <c r="B51" s="76">
        <v>1</v>
      </c>
      <c r="C51" s="77">
        <v>0.5</v>
      </c>
      <c r="E51" s="243"/>
      <c r="F51" s="245"/>
    </row>
    <row r="52" spans="1:6" x14ac:dyDescent="0.25">
      <c r="A52" s="134" t="s">
        <v>46</v>
      </c>
      <c r="B52" s="76">
        <v>1</v>
      </c>
      <c r="C52" s="77">
        <v>1</v>
      </c>
    </row>
    <row r="53" spans="1:6" x14ac:dyDescent="0.25">
      <c r="A53" s="134" t="s">
        <v>47</v>
      </c>
      <c r="B53" s="76">
        <v>1</v>
      </c>
      <c r="C53" s="77">
        <v>0.5</v>
      </c>
    </row>
    <row r="54" spans="1:6" x14ac:dyDescent="0.25">
      <c r="A54" s="134" t="s">
        <v>48</v>
      </c>
      <c r="B54" s="76">
        <v>1</v>
      </c>
      <c r="C54" s="77">
        <v>1</v>
      </c>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49</v>
      </c>
      <c r="B68" s="87">
        <v>0.1</v>
      </c>
      <c r="C68" s="85"/>
      <c r="D68" s="25" t="str">
        <f>IF(AND(B68&gt;0,C68&gt;0),"Entweder in % oder €-Wert angeben!!","")</f>
        <v/>
      </c>
    </row>
    <row r="69" spans="1:5" x14ac:dyDescent="0.25">
      <c r="A69" s="134" t="s">
        <v>50</v>
      </c>
      <c r="B69" s="88">
        <v>0.25</v>
      </c>
      <c r="C69" s="85"/>
      <c r="D69" s="25" t="str">
        <f t="shared" ref="D69:D94" si="2">IF(AND(B69&gt;0,C69&gt;0),"Entweder in % oder €-Wert angeben!!","")</f>
        <v/>
      </c>
    </row>
    <row r="70" spans="1:5" x14ac:dyDescent="0.25">
      <c r="A70" s="134" t="s">
        <v>51</v>
      </c>
      <c r="B70" s="88">
        <v>0.1</v>
      </c>
      <c r="C70" s="85"/>
      <c r="D70" s="25" t="str">
        <f t="shared" si="2"/>
        <v/>
      </c>
    </row>
    <row r="71" spans="1:5" x14ac:dyDescent="0.25">
      <c r="A71" s="134" t="s">
        <v>52</v>
      </c>
      <c r="B71" s="88">
        <v>0.25</v>
      </c>
      <c r="C71" s="85"/>
      <c r="D71" s="25" t="str">
        <f t="shared" si="2"/>
        <v/>
      </c>
    </row>
    <row r="72" spans="1:5" x14ac:dyDescent="0.25">
      <c r="A72" s="134" t="s">
        <v>53</v>
      </c>
      <c r="B72" s="88">
        <v>0.15</v>
      </c>
      <c r="C72" s="85"/>
      <c r="D72" s="25" t="str">
        <f t="shared" si="2"/>
        <v/>
      </c>
    </row>
    <row r="73" spans="1:5" x14ac:dyDescent="0.25">
      <c r="A73" s="134" t="s">
        <v>54</v>
      </c>
      <c r="B73" s="88">
        <v>0.1</v>
      </c>
      <c r="C73" s="85"/>
      <c r="D73" s="25" t="str">
        <f t="shared" si="2"/>
        <v/>
      </c>
      <c r="E73" s="25"/>
    </row>
    <row r="74" spans="1:5" x14ac:dyDescent="0.25">
      <c r="A74" s="134" t="s">
        <v>55</v>
      </c>
      <c r="B74" s="88">
        <v>0.1</v>
      </c>
      <c r="C74" s="85"/>
      <c r="D74" s="25" t="str">
        <f t="shared" si="2"/>
        <v/>
      </c>
    </row>
    <row r="75" spans="1:5" x14ac:dyDescent="0.25">
      <c r="A75" s="134" t="s">
        <v>56</v>
      </c>
      <c r="B75" s="88">
        <v>0.2</v>
      </c>
      <c r="C75" s="85"/>
      <c r="D75" s="25" t="str">
        <f t="shared" si="2"/>
        <v/>
      </c>
    </row>
    <row r="76" spans="1:5" x14ac:dyDescent="0.25">
      <c r="A76" s="134" t="s">
        <v>57</v>
      </c>
      <c r="B76" s="88">
        <v>0.1</v>
      </c>
      <c r="C76" s="85"/>
      <c r="D76" s="25" t="str">
        <f t="shared" si="2"/>
        <v/>
      </c>
    </row>
    <row r="77" spans="1:5" x14ac:dyDescent="0.25">
      <c r="A77" s="134" t="s">
        <v>58</v>
      </c>
      <c r="B77" s="88">
        <v>0.12</v>
      </c>
      <c r="C77" s="85"/>
      <c r="D77" s="25" t="str">
        <f t="shared" si="2"/>
        <v/>
      </c>
    </row>
    <row r="78" spans="1:5" x14ac:dyDescent="0.25">
      <c r="A78" s="134" t="s">
        <v>59</v>
      </c>
      <c r="B78" s="88">
        <v>0.1</v>
      </c>
      <c r="C78" s="85"/>
      <c r="D78" s="25" t="str">
        <f t="shared" si="2"/>
        <v/>
      </c>
    </row>
    <row r="79" spans="1:5" x14ac:dyDescent="0.25">
      <c r="A79" s="134" t="s">
        <v>60</v>
      </c>
      <c r="B79" s="88">
        <v>0.15</v>
      </c>
      <c r="C79" s="85"/>
      <c r="D79" s="25" t="str">
        <f t="shared" si="2"/>
        <v/>
      </c>
    </row>
    <row r="80" spans="1:5" x14ac:dyDescent="0.25">
      <c r="A80" s="131" t="s">
        <v>392</v>
      </c>
      <c r="B80" s="86">
        <v>0.1</v>
      </c>
      <c r="C80" s="85"/>
      <c r="D80" s="25" t="str">
        <f t="shared" si="2"/>
        <v/>
      </c>
    </row>
    <row r="81" spans="1:4" x14ac:dyDescent="0.25">
      <c r="A81" s="131" t="s">
        <v>393</v>
      </c>
      <c r="B81" s="86"/>
      <c r="C81" s="85">
        <v>0.35</v>
      </c>
      <c r="D81" s="25" t="str">
        <f t="shared" si="2"/>
        <v/>
      </c>
    </row>
    <row r="82" spans="1:4" x14ac:dyDescent="0.25">
      <c r="A82" s="131" t="s">
        <v>394</v>
      </c>
      <c r="B82" s="86"/>
      <c r="C82" s="85">
        <v>0.17</v>
      </c>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t="s">
        <v>201</v>
      </c>
      <c r="B87" s="86"/>
      <c r="C87" s="85">
        <v>0.67</v>
      </c>
      <c r="D87" s="25" t="str">
        <f t="shared" si="2"/>
        <v/>
      </c>
    </row>
    <row r="88" spans="1:4" x14ac:dyDescent="0.25">
      <c r="A88" s="131"/>
      <c r="B88" s="86"/>
      <c r="C88" s="85"/>
      <c r="D88" s="25" t="str">
        <f t="shared" si="2"/>
        <v/>
      </c>
    </row>
    <row r="89" spans="1:4" x14ac:dyDescent="0.25">
      <c r="A89" s="131" t="s">
        <v>341</v>
      </c>
      <c r="B89" s="86"/>
      <c r="C89" s="85"/>
      <c r="D89" s="25" t="str">
        <f t="shared" si="2"/>
        <v/>
      </c>
    </row>
    <row r="90" spans="1:4" x14ac:dyDescent="0.25">
      <c r="A90" s="131" t="s">
        <v>342</v>
      </c>
      <c r="B90" s="86"/>
      <c r="C90" s="85"/>
      <c r="D90" s="25" t="str">
        <f t="shared" si="2"/>
        <v/>
      </c>
    </row>
    <row r="91" spans="1:4" x14ac:dyDescent="0.25">
      <c r="A91" s="131" t="s">
        <v>395</v>
      </c>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33" t="s">
        <v>61</v>
      </c>
      <c r="B100" s="90">
        <v>12.6</v>
      </c>
      <c r="C100" s="90"/>
      <c r="D100" s="7">
        <f>B100+C100</f>
        <v>12.6</v>
      </c>
    </row>
    <row r="101" spans="1:7" x14ac:dyDescent="0.25">
      <c r="A101" s="134" t="s">
        <v>62</v>
      </c>
      <c r="B101" s="90">
        <v>20.3</v>
      </c>
      <c r="C101" s="90"/>
      <c r="D101" s="7">
        <f t="shared" ref="D101:D110" si="3">B101+C101</f>
        <v>20.3</v>
      </c>
    </row>
    <row r="102" spans="1:7" x14ac:dyDescent="0.25">
      <c r="A102" s="134" t="s">
        <v>63</v>
      </c>
      <c r="B102" s="90">
        <v>30</v>
      </c>
      <c r="C102" s="90">
        <v>3.6</v>
      </c>
      <c r="D102" s="7">
        <f t="shared" si="3"/>
        <v>33.6</v>
      </c>
    </row>
    <row r="103" spans="1:7" x14ac:dyDescent="0.25">
      <c r="A103" s="134"/>
      <c r="B103" s="90"/>
      <c r="C103" s="90"/>
      <c r="D103" s="7">
        <f t="shared" si="3"/>
        <v>0</v>
      </c>
    </row>
    <row r="104" spans="1:7" x14ac:dyDescent="0.25">
      <c r="A104" s="134" t="s">
        <v>64</v>
      </c>
      <c r="B104" s="90">
        <v>16.899999999999999</v>
      </c>
      <c r="C104" s="90"/>
      <c r="D104" s="7">
        <f t="shared" si="3"/>
        <v>16.899999999999999</v>
      </c>
    </row>
    <row r="105" spans="1:7" x14ac:dyDescent="0.25">
      <c r="A105" s="134" t="s">
        <v>396</v>
      </c>
      <c r="B105" s="144"/>
      <c r="C105" s="90">
        <v>6</v>
      </c>
      <c r="D105" s="7">
        <f t="shared" si="3"/>
        <v>6</v>
      </c>
    </row>
    <row r="106" spans="1:7" x14ac:dyDescent="0.25">
      <c r="A106" s="131" t="s">
        <v>397</v>
      </c>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t="s">
        <v>398</v>
      </c>
      <c r="B114" s="93"/>
      <c r="C114" s="93"/>
      <c r="D114" s="3">
        <f t="shared" ref="D114:D116" si="4">B114+C114</f>
        <v>0</v>
      </c>
    </row>
    <row r="115" spans="1:6" x14ac:dyDescent="0.25">
      <c r="A115" s="131" t="s">
        <v>399</v>
      </c>
      <c r="B115" s="85"/>
      <c r="C115" s="85">
        <v>0.56000000000000005</v>
      </c>
      <c r="D115" s="4">
        <f t="shared" si="4"/>
        <v>0.56000000000000005</v>
      </c>
    </row>
    <row r="116" spans="1:6" x14ac:dyDescent="0.25">
      <c r="A116" s="141" t="s">
        <v>400</v>
      </c>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t="s">
        <v>343</v>
      </c>
      <c r="B119" s="91">
        <v>75</v>
      </c>
      <c r="C119" s="92"/>
      <c r="D119" s="26">
        <f>B119+C119</f>
        <v>75</v>
      </c>
    </row>
    <row r="120" spans="1:6" x14ac:dyDescent="0.25">
      <c r="A120" s="60" t="s">
        <v>344</v>
      </c>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119</v>
      </c>
      <c r="C134" s="36">
        <f>IF(B134=B$132,DPNK!B9,"")</f>
        <v>2.9499999999999998E-2</v>
      </c>
    </row>
    <row r="135" spans="1:8" x14ac:dyDescent="0.25">
      <c r="A135" s="35" t="str">
        <f>DPNK!A10</f>
        <v>Zuschlag Insolvenzentgeltsicherung</v>
      </c>
      <c r="B135" s="96" t="s">
        <v>119</v>
      </c>
      <c r="C135" s="36">
        <f>IF(B135=B$132,DPNK!B10,"")</f>
        <v>1E-3</v>
      </c>
    </row>
    <row r="136" spans="1:8" x14ac:dyDescent="0.25">
      <c r="A136" s="35" t="str">
        <f>DPNK!A11</f>
        <v>Pensionsversicherung ASVG</v>
      </c>
      <c r="B136" s="96" t="s">
        <v>119</v>
      </c>
      <c r="C136" s="36">
        <f>IF(B136=B$132,DPNK!B11,"")</f>
        <v>0.1255</v>
      </c>
    </row>
    <row r="137" spans="1:8" x14ac:dyDescent="0.25">
      <c r="A137" s="35" t="str">
        <f>DPNK!A12</f>
        <v>Krankenversicherung ASVG</v>
      </c>
      <c r="B137" s="96" t="s">
        <v>119</v>
      </c>
      <c r="C137" s="36">
        <f>IF(B137=B$132,DPNK!B12,"")</f>
        <v>3.78E-2</v>
      </c>
    </row>
    <row r="138" spans="1:8" x14ac:dyDescent="0.25">
      <c r="A138" s="35" t="str">
        <f>DPNK!A13</f>
        <v>Unfallversicherung</v>
      </c>
      <c r="B138" s="96" t="s">
        <v>119</v>
      </c>
      <c r="C138" s="36">
        <f>IF(B138=B$132,DPNK!B13,"")</f>
        <v>1.0999999999999999E-2</v>
      </c>
    </row>
    <row r="139" spans="1:8" x14ac:dyDescent="0.25">
      <c r="A139" s="35" t="str">
        <f>DPNK!A14</f>
        <v>Wohnbauförderungsbeitrag</v>
      </c>
      <c r="B139" s="96" t="s">
        <v>119</v>
      </c>
      <c r="C139" s="36">
        <f>IF(B139=B$132,DPNK!B14,"")</f>
        <v>5.0000000000000001E-3</v>
      </c>
    </row>
    <row r="140" spans="1:8" x14ac:dyDescent="0.25">
      <c r="A140" s="35" t="str">
        <f>DPNK!A15</f>
        <v>Schlechtwetterentschädigungsbeitrag</v>
      </c>
      <c r="B140" s="96" t="s">
        <v>119</v>
      </c>
      <c r="C140" s="36">
        <f>IF(B140=B$132,DPNK!B15,"")</f>
        <v>7.0000000000000001E-3</v>
      </c>
    </row>
    <row r="141" spans="1:8" x14ac:dyDescent="0.25">
      <c r="A141" s="35" t="str">
        <f>DPNK!A16</f>
        <v>Familienlastenausgleichsfonds</v>
      </c>
      <c r="B141" s="96" t="s">
        <v>119</v>
      </c>
      <c r="C141" s="36">
        <f>IF(B141=B$132,DPNK!B16,"")</f>
        <v>3.6999999999999998E-2</v>
      </c>
    </row>
    <row r="142" spans="1:8" x14ac:dyDescent="0.25">
      <c r="A142" s="35" t="str">
        <f>DPNK!A17</f>
        <v>#DG Zuschl. FLAF (KU2; Ø-Wert; Wert Bundesland?)</v>
      </c>
      <c r="B142" s="96" t="s">
        <v>119</v>
      </c>
      <c r="C142" s="36">
        <f>IF(B142=B$132,DPNK!B17,"")</f>
        <v>3.5999999999999999E-3</v>
      </c>
      <c r="D142" s="298" t="s">
        <v>326</v>
      </c>
      <c r="E142" s="299"/>
      <c r="F142" s="299"/>
      <c r="G142" s="299"/>
      <c r="H142" s="299"/>
    </row>
    <row r="143" spans="1:8" x14ac:dyDescent="0.25">
      <c r="A143" s="35" t="str">
        <f>DPNK!A18</f>
        <v>Mitarbeitervorsorge (Abfertigung Neu)</v>
      </c>
      <c r="B143" s="96" t="s">
        <v>120</v>
      </c>
      <c r="C143" s="36" t="str">
        <f>IF(B143=B$132,DPNK!B18,"")</f>
        <v/>
      </c>
      <c r="D143" s="298"/>
      <c r="E143" s="299"/>
      <c r="F143" s="299"/>
      <c r="G143" s="299"/>
      <c r="H143" s="299"/>
    </row>
    <row r="144" spans="1:8" x14ac:dyDescent="0.25">
      <c r="A144" s="35" t="str">
        <f>DPNK!A19</f>
        <v>Kommunalsteuer</v>
      </c>
      <c r="B144" s="96" t="s">
        <v>119</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0.28739999999999999</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0.23699999999999999</v>
      </c>
      <c r="F152" s="240"/>
      <c r="G152" s="241"/>
      <c r="H152" s="242"/>
    </row>
    <row r="153" spans="1:8" x14ac:dyDescent="0.25">
      <c r="A153" s="280" t="s">
        <v>122</v>
      </c>
      <c r="B153" s="281"/>
      <c r="C153" s="282"/>
      <c r="D153" s="45" t="s">
        <v>125</v>
      </c>
      <c r="E153" s="118">
        <v>0</v>
      </c>
      <c r="F153" s="240"/>
      <c r="G153" s="241"/>
      <c r="H153" s="242"/>
    </row>
    <row r="154" spans="1:8" x14ac:dyDescent="0.25">
      <c r="A154" s="280" t="s">
        <v>123</v>
      </c>
      <c r="B154" s="281"/>
      <c r="C154" s="282"/>
      <c r="D154" s="45" t="s">
        <v>126</v>
      </c>
      <c r="E154" s="118">
        <v>0.14599999999999999</v>
      </c>
      <c r="F154" s="240"/>
      <c r="G154" s="241"/>
      <c r="H154" s="242"/>
    </row>
    <row r="155" spans="1:8" x14ac:dyDescent="0.25">
      <c r="A155" s="283" t="s">
        <v>128</v>
      </c>
      <c r="B155" s="284"/>
      <c r="C155" s="285"/>
      <c r="D155" s="46" t="s">
        <v>127</v>
      </c>
      <c r="E155" s="119">
        <v>0.56899999999999995</v>
      </c>
      <c r="F155" s="240"/>
      <c r="G155" s="241"/>
      <c r="H155" s="242"/>
    </row>
    <row r="156" spans="1:8" x14ac:dyDescent="0.25">
      <c r="A156" s="286" t="s">
        <v>29</v>
      </c>
      <c r="B156" s="287"/>
      <c r="C156" s="288"/>
      <c r="D156" s="47" t="s">
        <v>129</v>
      </c>
      <c r="E156" s="120">
        <f>SUM(E152:E155)</f>
        <v>0.95199999999999996</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ikCpeE229Wy0VOFHIjiH2pAe5y4ASzulhTtR6bU+2ruvTmpkd32naiI07JLISPOgde9xcyb83sjnZL7+Fgd2Zg==" saltValue="E7YBYzK/3CKR/bjSW+XIuA==" spinCount="100000" sheet="1" formatColumns="0" selectLockedCells="1"/>
  <mergeCells count="46">
    <mergeCell ref="A153:C153"/>
    <mergeCell ref="A154:C154"/>
    <mergeCell ref="F149:H158"/>
    <mergeCell ref="E108:G111"/>
    <mergeCell ref="A112:A113"/>
    <mergeCell ref="B112:D112"/>
    <mergeCell ref="A157:E157"/>
    <mergeCell ref="A125:D126"/>
    <mergeCell ref="A128:F128"/>
    <mergeCell ref="C131:C132"/>
    <mergeCell ref="D142:H143"/>
    <mergeCell ref="D130:F132"/>
    <mergeCell ref="A155:C155"/>
    <mergeCell ref="A156:C156"/>
    <mergeCell ref="A132:A133"/>
    <mergeCell ref="A149:A150"/>
    <mergeCell ref="E149:E151"/>
    <mergeCell ref="A151:D151"/>
    <mergeCell ref="A152:C152"/>
    <mergeCell ref="A1:F1"/>
    <mergeCell ref="B3:F3"/>
    <mergeCell ref="E4:F4"/>
    <mergeCell ref="A5:A6"/>
    <mergeCell ref="B5:B6"/>
    <mergeCell ref="C5:C6"/>
    <mergeCell ref="D5:D6"/>
    <mergeCell ref="E5:E6"/>
    <mergeCell ref="F5:F6"/>
    <mergeCell ref="B2:D2"/>
    <mergeCell ref="E2:F2"/>
    <mergeCell ref="A158:E162"/>
    <mergeCell ref="A117:A118"/>
    <mergeCell ref="G2:H2"/>
    <mergeCell ref="A98:A99"/>
    <mergeCell ref="B98:D98"/>
    <mergeCell ref="E36:F36"/>
    <mergeCell ref="E37:F51"/>
    <mergeCell ref="A96:D96"/>
    <mergeCell ref="G5:I6"/>
    <mergeCell ref="D37:D38"/>
    <mergeCell ref="A34:F34"/>
    <mergeCell ref="B117:D117"/>
    <mergeCell ref="A61:C63"/>
    <mergeCell ref="A66:C66"/>
    <mergeCell ref="A36:C36"/>
    <mergeCell ref="E97:G99"/>
  </mergeCells>
  <conditionalFormatting sqref="A134:A146">
    <cfRule type="expression" dxfId="15" priority="1">
      <formula>($B134&lt;&gt;"Ja")</formula>
    </cfRule>
  </conditionalFormatting>
  <dataValidations count="10">
    <dataValidation type="decimal" errorStyle="warning" allowBlank="1" showInputMessage="1" showErrorMessage="1" error="Wert erscheint hoch oder negative Werte nicht zulässig! Eingabe prüfen!" sqref="C134:C146" xr:uid="{32A06439-D827-48F4-A4E6-0AE2E4A64B49}">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558A491C-1E4E-474E-BB32-42B5FF8B8D4F}">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46622FC2-8797-4693-B084-1F0BD2EBE961}">
      <formula1>0</formula1>
      <formula2>B109</formula2>
    </dataValidation>
    <dataValidation type="decimal" errorStyle="warning" allowBlank="1" showInputMessage="1" showErrorMessage="1" error="Auffällige Eingabe. IdR ist die im KollV vorgesehene arbeitszeit kürzer als 40 Std pro Woche!" sqref="C37" xr:uid="{A5E066B0-FB02-4F62-8B74-1794B2000BC7}">
      <formula1>35</formula1>
      <formula2>40</formula2>
    </dataValidation>
    <dataValidation type="decimal" errorStyle="warning" allowBlank="1" showInputMessage="1" showErrorMessage="1" error="Ihre Eingabe ist größer als 5 mal der Beitragsfreibetrag je Woche!" sqref="B120:B124" xr:uid="{4C93CD96-42BD-44B6-B126-A46600A1FF96}">
      <formula1>0</formula1>
      <formula2>5*B98</formula2>
    </dataValidation>
    <dataValidation type="date" operator="greaterThan" allowBlank="1" showInputMessage="1" showErrorMessage="1" error="Datum eingeben (TT.MM.JJJJ)." sqref="B4" xr:uid="{0804F811-F530-4529-B2EB-5BE35A60582C}">
      <formula1>42369</formula1>
    </dataValidation>
    <dataValidation operator="greaterThan" allowBlank="1" showInputMessage="1" showErrorMessage="1" error="Bitte ein gültiges Datum eingeben! (TT.MM.JJJJ)" sqref="C130" xr:uid="{1C00E00E-74D8-450C-81E1-D3950E26D507}"/>
    <dataValidation type="list" showInputMessage="1" showErrorMessage="1" sqref="B134:B146" xr:uid="{A04C107C-5A43-40D9-8C00-87B394F99092}">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023AD281-B358-46A9-923E-92359C269ECC}">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B6D8FF2E-08A1-41CB-B49F-6CDD27523536}">
      <formula1>B$97</formula1>
    </dataValidation>
  </dataValidation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EFE5A-2CAF-446C-AE9D-52496B9724F1}">
  <sheetPr codeName="Tabelle5">
    <tabColor theme="7"/>
  </sheetPr>
  <dimension ref="A1:J162"/>
  <sheetViews>
    <sheetView showGridLines="0" zoomScaleNormal="100" workbookViewId="0">
      <selection activeCell="B101" sqref="B101"/>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4-te von 19 Blättern in dieser Datei [K3_Quelle])</v>
      </c>
      <c r="B2" s="254" t="str">
        <f ca="1">MID(J1,1,SEARCH(".",J1)-1)</f>
        <v>K3_Quelle</v>
      </c>
      <c r="C2" s="275"/>
      <c r="D2" s="255"/>
      <c r="E2" s="254" t="str">
        <f ca="1">MID(CELL("Dateiname",$A$1),FIND("]", CELL("Dateiname",$A$1))+1,31)</f>
        <v>Dachdecker_W_25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146</v>
      </c>
      <c r="C3" s="303"/>
      <c r="D3" s="303"/>
      <c r="E3" s="303"/>
      <c r="F3" s="304"/>
      <c r="G3" s="150" t="str">
        <f ca="1">IF(TODAY()-B4&gt;365,"KollV-Datum älter als 1 Jahr!","")</f>
        <v/>
      </c>
    </row>
    <row r="4" spans="1:10" ht="16.5" thickTop="1" x14ac:dyDescent="0.25">
      <c r="A4" s="122" t="s">
        <v>298</v>
      </c>
      <c r="B4" s="123">
        <v>45778</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142</v>
      </c>
      <c r="B7" s="132">
        <v>18.940000000000001</v>
      </c>
      <c r="C7" s="63"/>
      <c r="D7" s="13">
        <f t="shared" ref="D7:D32" si="0">B7*$D$4</f>
        <v>18.940000000000001</v>
      </c>
      <c r="E7" s="105">
        <v>0.15</v>
      </c>
      <c r="F7" s="14">
        <f>D7*E7</f>
        <v>2.8410000000000002</v>
      </c>
    </row>
    <row r="8" spans="1:10" x14ac:dyDescent="0.25">
      <c r="A8" s="134" t="s">
        <v>143</v>
      </c>
      <c r="B8" s="91">
        <v>18.37</v>
      </c>
      <c r="C8" s="64"/>
      <c r="D8" s="6">
        <f t="shared" si="0"/>
        <v>18.37</v>
      </c>
      <c r="E8" s="106">
        <v>0.15</v>
      </c>
      <c r="F8" s="7">
        <f t="shared" ref="F8:F32" si="1">D8*E8</f>
        <v>2.7555000000000001</v>
      </c>
    </row>
    <row r="9" spans="1:10" x14ac:dyDescent="0.25">
      <c r="A9" s="134" t="s">
        <v>144</v>
      </c>
      <c r="B9" s="91">
        <v>17.05</v>
      </c>
      <c r="C9" s="64"/>
      <c r="D9" s="6">
        <f t="shared" si="0"/>
        <v>17.05</v>
      </c>
      <c r="E9" s="106">
        <v>0.15</v>
      </c>
      <c r="F9" s="7">
        <f t="shared" si="1"/>
        <v>2.5575000000000001</v>
      </c>
      <c r="H9" s="15"/>
    </row>
    <row r="10" spans="1:10" x14ac:dyDescent="0.25">
      <c r="A10" s="134" t="s">
        <v>145</v>
      </c>
      <c r="B10" s="91">
        <v>15.54</v>
      </c>
      <c r="C10" s="64"/>
      <c r="D10" s="6">
        <f t="shared" si="0"/>
        <v>15.54</v>
      </c>
      <c r="E10" s="106">
        <v>0.15</v>
      </c>
      <c r="F10" s="7">
        <f t="shared" si="1"/>
        <v>2.331</v>
      </c>
    </row>
    <row r="11" spans="1:10" x14ac:dyDescent="0.25">
      <c r="A11" s="134" t="s">
        <v>401</v>
      </c>
      <c r="B11" s="91">
        <v>14.9</v>
      </c>
      <c r="C11" s="64"/>
      <c r="D11" s="6">
        <f t="shared" si="0"/>
        <v>14.9</v>
      </c>
      <c r="E11" s="106">
        <v>0.15</v>
      </c>
      <c r="F11" s="7">
        <f t="shared" si="1"/>
        <v>2.2349999999999999</v>
      </c>
    </row>
    <row r="12" spans="1:10" x14ac:dyDescent="0.25">
      <c r="A12" s="134"/>
      <c r="B12" s="91"/>
      <c r="C12" s="64"/>
      <c r="D12" s="6">
        <f t="shared" si="0"/>
        <v>0</v>
      </c>
      <c r="E12" s="106"/>
      <c r="F12" s="7">
        <f t="shared" si="1"/>
        <v>0</v>
      </c>
    </row>
    <row r="13" spans="1:10" x14ac:dyDescent="0.25">
      <c r="A13" s="134" t="s">
        <v>330</v>
      </c>
      <c r="B13" s="91"/>
      <c r="C13" s="64"/>
      <c r="D13" s="6">
        <f t="shared" si="0"/>
        <v>0</v>
      </c>
      <c r="E13" s="106"/>
      <c r="F13" s="7">
        <f t="shared" si="1"/>
        <v>0</v>
      </c>
    </row>
    <row r="14" spans="1:10" x14ac:dyDescent="0.25">
      <c r="A14" s="134" t="s">
        <v>329</v>
      </c>
      <c r="B14" s="91"/>
      <c r="C14" s="64"/>
      <c r="D14" s="6">
        <f t="shared" si="0"/>
        <v>0</v>
      </c>
      <c r="E14" s="106"/>
      <c r="F14" s="7">
        <f t="shared" si="1"/>
        <v>0</v>
      </c>
    </row>
    <row r="15" spans="1:10" x14ac:dyDescent="0.25">
      <c r="A15" s="134"/>
      <c r="B15" s="91"/>
      <c r="C15" s="64"/>
      <c r="D15" s="6">
        <f t="shared" si="0"/>
        <v>0</v>
      </c>
      <c r="E15" s="106"/>
      <c r="F15" s="7">
        <f t="shared" si="1"/>
        <v>0</v>
      </c>
    </row>
    <row r="16" spans="1:10" x14ac:dyDescent="0.25">
      <c r="A16" s="134"/>
      <c r="B16" s="91"/>
      <c r="C16" s="64"/>
      <c r="D16" s="6">
        <f t="shared" si="0"/>
        <v>0</v>
      </c>
      <c r="E16" s="106"/>
      <c r="F16" s="7">
        <f t="shared" si="1"/>
        <v>0</v>
      </c>
    </row>
    <row r="17" spans="1:6" x14ac:dyDescent="0.25">
      <c r="A17" s="60"/>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39</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139</v>
      </c>
      <c r="B39" s="74">
        <v>1</v>
      </c>
      <c r="C39" s="75">
        <v>0</v>
      </c>
      <c r="E39" s="240"/>
      <c r="F39" s="242"/>
    </row>
    <row r="40" spans="1:6" x14ac:dyDescent="0.25">
      <c r="A40" s="134" t="s">
        <v>140</v>
      </c>
      <c r="B40" s="76">
        <v>1</v>
      </c>
      <c r="C40" s="77">
        <v>0.5</v>
      </c>
      <c r="E40" s="240"/>
      <c r="F40" s="242"/>
    </row>
    <row r="41" spans="1:6" x14ac:dyDescent="0.25">
      <c r="A41" s="134" t="s">
        <v>17</v>
      </c>
      <c r="B41" s="76">
        <v>1</v>
      </c>
      <c r="C41" s="77">
        <v>0.5</v>
      </c>
      <c r="E41" s="240"/>
      <c r="F41" s="242"/>
    </row>
    <row r="42" spans="1:6" x14ac:dyDescent="0.25">
      <c r="A42" s="134" t="s">
        <v>18</v>
      </c>
      <c r="B42" s="76">
        <v>1</v>
      </c>
      <c r="C42" s="77">
        <v>1</v>
      </c>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c r="B50" s="74"/>
      <c r="C50" s="75"/>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147</v>
      </c>
      <c r="B68" s="87"/>
      <c r="C68" s="85">
        <v>1.55</v>
      </c>
      <c r="D68" s="25" t="str">
        <f>IF(AND(B68&gt;0,C68&gt;0),"Entweder in % oder €-Wert angeben!!","")</f>
        <v/>
      </c>
    </row>
    <row r="69" spans="1:5" x14ac:dyDescent="0.25">
      <c r="A69" s="134"/>
      <c r="B69" s="88"/>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141</v>
      </c>
      <c r="B100" s="90">
        <v>30</v>
      </c>
      <c r="C100" s="90"/>
      <c r="D100" s="7">
        <f>B100+C100</f>
        <v>30</v>
      </c>
    </row>
    <row r="101" spans="1:7" x14ac:dyDescent="0.25">
      <c r="A101" s="138" t="s">
        <v>249</v>
      </c>
      <c r="B101" s="90">
        <v>8</v>
      </c>
      <c r="C101" s="90"/>
      <c r="D101" s="7">
        <f t="shared" ref="D101:D110" si="3">B101+C101</f>
        <v>8</v>
      </c>
    </row>
    <row r="102" spans="1:7" x14ac:dyDescent="0.25">
      <c r="A102" s="138"/>
      <c r="B102" s="90"/>
      <c r="C102" s="90"/>
      <c r="D102" s="7">
        <f t="shared" si="3"/>
        <v>0</v>
      </c>
    </row>
    <row r="103" spans="1:7" x14ac:dyDescent="0.25">
      <c r="A103" s="138"/>
      <c r="B103" s="90"/>
      <c r="C103" s="90"/>
      <c r="D103" s="7">
        <f t="shared" si="3"/>
        <v>0</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119</v>
      </c>
      <c r="C140" s="36">
        <f>IF(B140=B$132,DPNK!B15,"")</f>
        <v>7.0000000000000001E-3</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120</v>
      </c>
      <c r="C143" s="36" t="str">
        <f>IF(B143=B$132,DPNK!B18,"")</f>
        <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0.28739999999999999</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0.23699999999999999</v>
      </c>
      <c r="F152" s="240"/>
      <c r="G152" s="241"/>
      <c r="H152" s="242"/>
    </row>
    <row r="153" spans="1:8" x14ac:dyDescent="0.25">
      <c r="A153" s="280" t="s">
        <v>122</v>
      </c>
      <c r="B153" s="281"/>
      <c r="C153" s="282"/>
      <c r="D153" s="45" t="s">
        <v>125</v>
      </c>
      <c r="E153" s="118">
        <v>0</v>
      </c>
      <c r="F153" s="240"/>
      <c r="G153" s="241"/>
      <c r="H153" s="242"/>
    </row>
    <row r="154" spans="1:8" x14ac:dyDescent="0.25">
      <c r="A154" s="280" t="s">
        <v>123</v>
      </c>
      <c r="B154" s="281"/>
      <c r="C154" s="282"/>
      <c r="D154" s="45" t="s">
        <v>126</v>
      </c>
      <c r="E154" s="118">
        <v>0</v>
      </c>
      <c r="F154" s="240"/>
      <c r="G154" s="241"/>
      <c r="H154" s="242"/>
    </row>
    <row r="155" spans="1:8" x14ac:dyDescent="0.25">
      <c r="A155" s="283" t="s">
        <v>128</v>
      </c>
      <c r="B155" s="284"/>
      <c r="C155" s="285"/>
      <c r="D155" s="46" t="s">
        <v>127</v>
      </c>
      <c r="E155" s="119">
        <v>0.72399999999999998</v>
      </c>
      <c r="F155" s="240"/>
      <c r="G155" s="241"/>
      <c r="H155" s="242"/>
    </row>
    <row r="156" spans="1:8" x14ac:dyDescent="0.25">
      <c r="A156" s="286" t="s">
        <v>29</v>
      </c>
      <c r="B156" s="287"/>
      <c r="C156" s="288"/>
      <c r="D156" s="47" t="s">
        <v>129</v>
      </c>
      <c r="E156" s="120">
        <f>SUM(E152:E155)</f>
        <v>0.96099999999999997</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C5gJf0nuaTHk/QlLn23xHL87fdy2XIv8ZIfGUg9+an1J7DPA0VYPXC8BhO1A8dtDLiKUG3JHOPvGJJJpmVh53A==" saltValue="FSRUbNn7FbRtnnc1S6OUPQ==" spinCount="100000" sheet="1" formatColumns="0" selectLockedCells="1"/>
  <mergeCells count="46">
    <mergeCell ref="E97:G99"/>
    <mergeCell ref="A98:A99"/>
    <mergeCell ref="B98:D98"/>
    <mergeCell ref="A112:A113"/>
    <mergeCell ref="B112:D112"/>
    <mergeCell ref="E108:G111"/>
    <mergeCell ref="A1:F1"/>
    <mergeCell ref="B3:F3"/>
    <mergeCell ref="E4:F4"/>
    <mergeCell ref="A5:A6"/>
    <mergeCell ref="B5:B6"/>
    <mergeCell ref="C5:C6"/>
    <mergeCell ref="D5:D6"/>
    <mergeCell ref="E5:E6"/>
    <mergeCell ref="F5:F6"/>
    <mergeCell ref="B2:D2"/>
    <mergeCell ref="A158:E162"/>
    <mergeCell ref="D130:F132"/>
    <mergeCell ref="A155:C155"/>
    <mergeCell ref="A156:C156"/>
    <mergeCell ref="A157:E157"/>
    <mergeCell ref="E149:E151"/>
    <mergeCell ref="A151:D151"/>
    <mergeCell ref="A152:C152"/>
    <mergeCell ref="A153:C153"/>
    <mergeCell ref="A154:C154"/>
    <mergeCell ref="C131:C132"/>
    <mergeCell ref="A132:A133"/>
    <mergeCell ref="A149:A150"/>
    <mergeCell ref="F149:H158"/>
    <mergeCell ref="G5:I6"/>
    <mergeCell ref="D37:D38"/>
    <mergeCell ref="D142:H143"/>
    <mergeCell ref="G2:H2"/>
    <mergeCell ref="E2:F2"/>
    <mergeCell ref="A128:F128"/>
    <mergeCell ref="A61:C63"/>
    <mergeCell ref="A125:D126"/>
    <mergeCell ref="B117:D117"/>
    <mergeCell ref="A34:F34"/>
    <mergeCell ref="A117:A118"/>
    <mergeCell ref="A36:C36"/>
    <mergeCell ref="A66:C66"/>
    <mergeCell ref="A96:D96"/>
    <mergeCell ref="E36:F36"/>
    <mergeCell ref="E37:F51"/>
  </mergeCells>
  <conditionalFormatting sqref="A134:A146">
    <cfRule type="expression" dxfId="14" priority="1">
      <formula>($B134&lt;&gt;"Ja")</formula>
    </cfRule>
  </conditionalFormatting>
  <dataValidations count="10">
    <dataValidation type="date" operator="greaterThan" allowBlank="1" showInputMessage="1" showErrorMessage="1" error="Datum eingeben (TT.MM.JJJJ)." sqref="B4" xr:uid="{4859593D-0F09-475F-96F2-BCC00C401E25}">
      <formula1>42369</formula1>
    </dataValidation>
    <dataValidation type="decimal" errorStyle="warning" allowBlank="1" showInputMessage="1" showErrorMessage="1" error="Ihre Eingabe ist größer als 5 mal der Beitragsfreibetrag je Woche!" sqref="B120:B124" xr:uid="{E88D82C9-9089-4AD5-83F8-466A20160DDE}">
      <formula1>0</formula1>
      <formula2>5*B98</formula2>
    </dataValidation>
    <dataValidation type="decimal" errorStyle="warning" allowBlank="1" showInputMessage="1" showErrorMessage="1" error="Auffällige Eingabe. IdR ist die im KollV vorgesehene arbeitszeit kürzer als 40 Std pro Woche!" sqref="C37" xr:uid="{FF8A5FCC-E242-475C-89B8-1A0DE8BC4141}">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828195A9-82F5-4DD1-9E92-5D4B0B886FEF}">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A74DD36B-84B3-490B-8C2C-BCF7CBCF6121}">
      <formula1>0</formula1>
      <formula2>B110</formula2>
    </dataValidation>
    <dataValidation type="decimal" errorStyle="warning" allowBlank="1" showInputMessage="1" showErrorMessage="1" error="Wert erscheint hoch oder negative Werte nicht zulässig! Eingabe prüfen!" sqref="C134:C146" xr:uid="{A4D83637-91BF-496D-AAF9-B49470F4D146}">
      <formula1>0</formula1>
      <formula2>0.15</formula2>
    </dataValidation>
    <dataValidation operator="greaterThan" allowBlank="1" showInputMessage="1" showErrorMessage="1" error="Bitte ein gültiges Datum eingeben! (TT.MM.JJJJ)" sqref="C130" xr:uid="{2BF369BA-698A-4DD3-83E7-F79D6FF0C7AC}"/>
    <dataValidation type="list" showInputMessage="1" showErrorMessage="1" sqref="B134:B146" xr:uid="{89B0C8BE-0CFE-4856-8F3A-6762F6ED0472}">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83D5690E-7E75-4837-83FC-2CF601FC9875}">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4CEE9A2B-ADFF-45BF-9917-500BFC6EFBEF}">
      <formula1>B$97</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93C4-1BD7-421E-A9EF-46DF71A71EE3}">
  <sheetPr codeName="Tabelle6">
    <tabColor theme="6"/>
  </sheetPr>
  <dimension ref="A1:J162"/>
  <sheetViews>
    <sheetView showGridLines="0" zoomScaleNormal="100" workbookViewId="0">
      <selection activeCell="B3" sqref="B3:F3"/>
    </sheetView>
  </sheetViews>
  <sheetFormatPr baseColWidth="10" defaultColWidth="12.85546875" defaultRowHeight="15.75" x14ac:dyDescent="0.25"/>
  <cols>
    <col min="1" max="1" width="37.5703125" style="12" customWidth="1"/>
    <col min="2" max="2" width="12.7109375" style="12" customWidth="1"/>
    <col min="3" max="4" width="12" style="12" customWidth="1"/>
    <col min="5" max="16384" width="12.85546875" style="12"/>
  </cols>
  <sheetData>
    <row r="1" spans="1:10" ht="108.4" customHeight="1" x14ac:dyDescent="0.25">
      <c r="A1" s="311" t="s">
        <v>361</v>
      </c>
      <c r="B1" s="312"/>
      <c r="C1" s="312"/>
      <c r="D1" s="312"/>
      <c r="E1" s="312"/>
      <c r="F1" s="313"/>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5-te von 19 Blättern in dieser Datei [K3_Quelle])</v>
      </c>
      <c r="B2" s="314" t="str">
        <f ca="1">MID(J1,1,SEARCH(".",J1)-1)</f>
        <v>K3_Quelle</v>
      </c>
      <c r="C2" s="315"/>
      <c r="D2" s="316"/>
      <c r="E2" s="314" t="str">
        <f ca="1">MID(CELL("Dateiname",$A$1),FIND("]", CELL("Dateiname",$A$1))+1,31)</f>
        <v>Eisen_Metall_Gewerbe_25</v>
      </c>
      <c r="F2" s="316"/>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97</v>
      </c>
      <c r="C3" s="303"/>
      <c r="D3" s="303"/>
      <c r="E3" s="303"/>
      <c r="F3" s="304"/>
      <c r="G3" s="150" t="str">
        <f ca="1">IF(TODAY()-B4&gt;365,"KollV-Datum älter als 1 Jahr!","")</f>
        <v/>
      </c>
    </row>
    <row r="4" spans="1:10" ht="16.5" thickTop="1" x14ac:dyDescent="0.25">
      <c r="A4" s="122" t="s">
        <v>298</v>
      </c>
      <c r="B4" s="123">
        <v>45658</v>
      </c>
      <c r="C4" s="122" t="s">
        <v>297</v>
      </c>
      <c r="D4" s="124">
        <v>5.9880000000000003E-3</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0,005988 stellt einen Teiler von 167,00 dar.</v>
      </c>
      <c r="H5" s="251"/>
      <c r="I5" s="251"/>
    </row>
    <row r="6" spans="1:10" x14ac:dyDescent="0.25">
      <c r="A6" s="271"/>
      <c r="B6" s="202"/>
      <c r="C6" s="202"/>
      <c r="D6" s="273"/>
      <c r="E6" s="202"/>
      <c r="F6" s="274"/>
      <c r="G6" s="250"/>
      <c r="H6" s="251"/>
      <c r="I6" s="251"/>
    </row>
    <row r="7" spans="1:10" x14ac:dyDescent="0.25">
      <c r="A7" s="133" t="s">
        <v>289</v>
      </c>
      <c r="B7" s="132">
        <v>4070.72</v>
      </c>
      <c r="C7" s="63" t="s">
        <v>71</v>
      </c>
      <c r="D7" s="13">
        <f t="shared" ref="D7:D32" si="0">B7*$D$4</f>
        <v>24.375471359999999</v>
      </c>
      <c r="E7" s="105">
        <v>0.15</v>
      </c>
      <c r="F7" s="14">
        <f>D7*E7</f>
        <v>3.6563207039999996</v>
      </c>
    </row>
    <row r="8" spans="1:10" x14ac:dyDescent="0.25">
      <c r="A8" s="134" t="s">
        <v>72</v>
      </c>
      <c r="B8" s="91">
        <v>3726.84</v>
      </c>
      <c r="C8" s="64" t="s">
        <v>73</v>
      </c>
      <c r="D8" s="6">
        <f t="shared" si="0"/>
        <v>22.316317920000003</v>
      </c>
      <c r="E8" s="106">
        <v>0.15</v>
      </c>
      <c r="F8" s="7">
        <f t="shared" ref="F8:F32" si="1">D8*E8</f>
        <v>3.3474476880000004</v>
      </c>
    </row>
    <row r="9" spans="1:10" x14ac:dyDescent="0.25">
      <c r="A9" s="134" t="s">
        <v>74</v>
      </c>
      <c r="B9" s="91">
        <v>3324.38</v>
      </c>
      <c r="C9" s="64" t="s">
        <v>75</v>
      </c>
      <c r="D9" s="6">
        <f t="shared" si="0"/>
        <v>19.906387440000003</v>
      </c>
      <c r="E9" s="106">
        <v>0.15</v>
      </c>
      <c r="F9" s="7">
        <f t="shared" si="1"/>
        <v>2.9859581160000004</v>
      </c>
      <c r="H9" s="15"/>
    </row>
    <row r="10" spans="1:10" x14ac:dyDescent="0.25">
      <c r="A10" s="134" t="s">
        <v>76</v>
      </c>
      <c r="B10" s="91">
        <v>2885.37</v>
      </c>
      <c r="C10" s="64" t="s">
        <v>77</v>
      </c>
      <c r="D10" s="6">
        <f t="shared" si="0"/>
        <v>17.277595560000002</v>
      </c>
      <c r="E10" s="106">
        <v>0.15</v>
      </c>
      <c r="F10" s="7">
        <f t="shared" si="1"/>
        <v>2.5916393340000003</v>
      </c>
    </row>
    <row r="11" spans="1:10" x14ac:dyDescent="0.25">
      <c r="A11" s="134" t="s">
        <v>78</v>
      </c>
      <c r="B11" s="91">
        <v>2699.99</v>
      </c>
      <c r="C11" s="64" t="s">
        <v>79</v>
      </c>
      <c r="D11" s="6">
        <f t="shared" si="0"/>
        <v>16.167540119999998</v>
      </c>
      <c r="E11" s="106">
        <v>0.15</v>
      </c>
      <c r="F11" s="7">
        <f t="shared" si="1"/>
        <v>2.4251310179999996</v>
      </c>
    </row>
    <row r="12" spans="1:10" x14ac:dyDescent="0.25">
      <c r="A12" s="134" t="s">
        <v>80</v>
      </c>
      <c r="B12" s="91">
        <v>2570.7199999999998</v>
      </c>
      <c r="C12" s="64" t="s">
        <v>81</v>
      </c>
      <c r="D12" s="6">
        <f t="shared" si="0"/>
        <v>15.393471359999999</v>
      </c>
      <c r="E12" s="106">
        <v>0.15</v>
      </c>
      <c r="F12" s="7">
        <f t="shared" si="1"/>
        <v>2.3090207039999999</v>
      </c>
    </row>
    <row r="13" spans="1:10" x14ac:dyDescent="0.25">
      <c r="A13" s="134" t="s">
        <v>82</v>
      </c>
      <c r="B13" s="91">
        <v>2516.58</v>
      </c>
      <c r="C13" s="64" t="s">
        <v>83</v>
      </c>
      <c r="D13" s="6">
        <f t="shared" si="0"/>
        <v>15.06928104</v>
      </c>
      <c r="E13" s="106">
        <v>0.15</v>
      </c>
      <c r="F13" s="7">
        <f t="shared" si="1"/>
        <v>2.260392156</v>
      </c>
    </row>
    <row r="14" spans="1:10" x14ac:dyDescent="0.25">
      <c r="A14" s="134" t="s">
        <v>84</v>
      </c>
      <c r="B14" s="91">
        <v>2516.58</v>
      </c>
      <c r="C14" s="64" t="s">
        <v>85</v>
      </c>
      <c r="D14" s="6">
        <f t="shared" si="0"/>
        <v>15.06928104</v>
      </c>
      <c r="E14" s="106">
        <v>0.15</v>
      </c>
      <c r="F14" s="7">
        <f t="shared" si="1"/>
        <v>2.260392156</v>
      </c>
    </row>
    <row r="15" spans="1:10" x14ac:dyDescent="0.25">
      <c r="A15" s="134"/>
      <c r="B15" s="91"/>
      <c r="C15" s="64"/>
      <c r="D15" s="6">
        <f t="shared" si="0"/>
        <v>0</v>
      </c>
      <c r="E15" s="106"/>
      <c r="F15" s="7">
        <f t="shared" si="1"/>
        <v>0</v>
      </c>
    </row>
    <row r="16" spans="1:10" x14ac:dyDescent="0.25">
      <c r="A16" s="134"/>
      <c r="B16" s="91"/>
      <c r="C16" s="64"/>
      <c r="D16" s="6">
        <f t="shared" si="0"/>
        <v>0</v>
      </c>
      <c r="E16" s="106"/>
      <c r="F16" s="7">
        <f t="shared" si="1"/>
        <v>0</v>
      </c>
    </row>
    <row r="17" spans="1:6" x14ac:dyDescent="0.25">
      <c r="A17" s="60" t="s">
        <v>330</v>
      </c>
      <c r="B17" s="61"/>
      <c r="C17" s="64"/>
      <c r="D17" s="6">
        <f t="shared" si="0"/>
        <v>0</v>
      </c>
      <c r="E17" s="104"/>
      <c r="F17" s="7">
        <f t="shared" si="1"/>
        <v>0</v>
      </c>
    </row>
    <row r="18" spans="1:6" x14ac:dyDescent="0.25">
      <c r="A18" s="60" t="s">
        <v>329</v>
      </c>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38.5</v>
      </c>
      <c r="D37" s="259" t="str">
        <f>IF(C37="","Arb.-Zeit eintragen!","")</f>
        <v/>
      </c>
      <c r="E37" s="240" t="s">
        <v>311</v>
      </c>
      <c r="F37" s="242"/>
    </row>
    <row r="38" spans="1:6" ht="18" x14ac:dyDescent="0.25">
      <c r="A38" s="16" t="s">
        <v>316</v>
      </c>
      <c r="B38" s="18" t="s">
        <v>70</v>
      </c>
      <c r="C38" s="18" t="s">
        <v>16</v>
      </c>
      <c r="D38" s="259"/>
      <c r="E38" s="240"/>
      <c r="F38" s="242"/>
    </row>
    <row r="39" spans="1:6" x14ac:dyDescent="0.25">
      <c r="A39" s="133"/>
      <c r="B39" s="74"/>
      <c r="C39" s="75"/>
      <c r="E39" s="240"/>
      <c r="F39" s="242"/>
    </row>
    <row r="40" spans="1:6" x14ac:dyDescent="0.25">
      <c r="A40" s="134" t="s">
        <v>290</v>
      </c>
      <c r="B40" s="76">
        <v>1.17</v>
      </c>
      <c r="C40" s="77">
        <v>0.5</v>
      </c>
      <c r="E40" s="240"/>
      <c r="F40" s="242"/>
    </row>
    <row r="41" spans="1:6" x14ac:dyDescent="0.25">
      <c r="A41" s="134" t="s">
        <v>17</v>
      </c>
      <c r="B41" s="76">
        <v>1.17</v>
      </c>
      <c r="C41" s="77">
        <v>0.5</v>
      </c>
      <c r="E41" s="240"/>
      <c r="F41" s="242"/>
    </row>
    <row r="42" spans="1:6" x14ac:dyDescent="0.25">
      <c r="A42" s="134" t="s">
        <v>426</v>
      </c>
      <c r="B42" s="76">
        <v>1.17</v>
      </c>
      <c r="C42" s="77">
        <v>1</v>
      </c>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86</v>
      </c>
      <c r="B50" s="74">
        <v>1</v>
      </c>
      <c r="C50" s="75">
        <v>1</v>
      </c>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t="s">
        <v>87</v>
      </c>
      <c r="B56" s="82">
        <v>3.1309999999999998</v>
      </c>
      <c r="C56" s="19"/>
    </row>
    <row r="57" spans="1:6" x14ac:dyDescent="0.25">
      <c r="A57" s="69" t="s">
        <v>88</v>
      </c>
      <c r="B57" s="78">
        <v>1.042</v>
      </c>
      <c r="C57" s="20"/>
    </row>
    <row r="58" spans="1:6" x14ac:dyDescent="0.25">
      <c r="A58" s="83" t="s">
        <v>209</v>
      </c>
      <c r="B58" s="129">
        <v>3.1309999999999998</v>
      </c>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89</v>
      </c>
      <c r="B68" s="87">
        <v>0.1</v>
      </c>
      <c r="C68" s="85"/>
      <c r="D68" s="25" t="str">
        <f>IF(AND(B68&gt;0,C68&gt;0),"Entweder in % oder €-Wert angeben!!","")</f>
        <v/>
      </c>
    </row>
    <row r="69" spans="1:5" x14ac:dyDescent="0.25">
      <c r="A69" s="134" t="s">
        <v>26</v>
      </c>
      <c r="B69" s="88"/>
      <c r="C69" s="85">
        <v>0.73</v>
      </c>
      <c r="D69" s="25" t="str">
        <f t="shared" ref="D69:D94" si="2">IF(AND(B69&gt;0,C69&gt;0),"Entweder in % oder €-Wert angeben!!","")</f>
        <v/>
      </c>
    </row>
    <row r="70" spans="1:5" x14ac:dyDescent="0.25">
      <c r="A70" s="134" t="s">
        <v>90</v>
      </c>
      <c r="B70" s="88"/>
      <c r="C70" s="85">
        <v>0.73</v>
      </c>
      <c r="D70" s="25" t="str">
        <f t="shared" si="2"/>
        <v/>
      </c>
    </row>
    <row r="71" spans="1:5" x14ac:dyDescent="0.25">
      <c r="A71" s="134" t="s">
        <v>91</v>
      </c>
      <c r="B71" s="88"/>
      <c r="C71" s="85">
        <v>0.73</v>
      </c>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33" t="s">
        <v>92</v>
      </c>
      <c r="B100" s="90">
        <v>11.71</v>
      </c>
      <c r="C100" s="90"/>
      <c r="D100" s="7">
        <f>B100+C100</f>
        <v>11.71</v>
      </c>
    </row>
    <row r="101" spans="1:7" x14ac:dyDescent="0.25">
      <c r="A101" s="134" t="s">
        <v>93</v>
      </c>
      <c r="B101" s="90">
        <v>28.2</v>
      </c>
      <c r="C101" s="90"/>
      <c r="D101" s="7">
        <f t="shared" ref="D101:D110" si="3">B101+C101</f>
        <v>28.2</v>
      </c>
    </row>
    <row r="102" spans="1:7" x14ac:dyDescent="0.25">
      <c r="A102" s="134" t="s">
        <v>94</v>
      </c>
      <c r="B102" s="90">
        <v>30</v>
      </c>
      <c r="C102" s="90">
        <v>30.82</v>
      </c>
      <c r="D102" s="7">
        <f t="shared" si="3"/>
        <v>60.82</v>
      </c>
    </row>
    <row r="103" spans="1:7" x14ac:dyDescent="0.25">
      <c r="A103" s="134"/>
      <c r="B103" s="90"/>
      <c r="C103" s="90"/>
      <c r="D103" s="7">
        <f t="shared" si="3"/>
        <v>0</v>
      </c>
    </row>
    <row r="104" spans="1:7" x14ac:dyDescent="0.25">
      <c r="A104" s="134" t="s">
        <v>95</v>
      </c>
      <c r="B104" s="90">
        <v>17</v>
      </c>
      <c r="C104" s="90">
        <v>4.62</v>
      </c>
      <c r="D104" s="7">
        <f t="shared" si="3"/>
        <v>21.62</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t="s">
        <v>96</v>
      </c>
      <c r="B114" s="93"/>
      <c r="C114" s="93">
        <v>1.1299999999999999</v>
      </c>
      <c r="D114" s="3">
        <f t="shared" ref="D114:D116" si="4">B114+C114</f>
        <v>1.1299999999999999</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0.39100000000000001</v>
      </c>
      <c r="F152" s="240"/>
      <c r="G152" s="241"/>
      <c r="H152" s="242"/>
    </row>
    <row r="153" spans="1:8" x14ac:dyDescent="0.25">
      <c r="A153" s="280" t="s">
        <v>122</v>
      </c>
      <c r="B153" s="281"/>
      <c r="C153" s="282"/>
      <c r="D153" s="45" t="s">
        <v>125</v>
      </c>
      <c r="E153" s="118">
        <v>0</v>
      </c>
      <c r="F153" s="240"/>
      <c r="G153" s="241"/>
      <c r="H153" s="242"/>
    </row>
    <row r="154" spans="1:8" x14ac:dyDescent="0.25">
      <c r="A154" s="280" t="s">
        <v>123</v>
      </c>
      <c r="B154" s="281"/>
      <c r="C154" s="282"/>
      <c r="D154" s="45" t="s">
        <v>126</v>
      </c>
      <c r="E154" s="118">
        <v>0</v>
      </c>
      <c r="F154" s="240"/>
      <c r="G154" s="241"/>
      <c r="H154" s="242"/>
    </row>
    <row r="155" spans="1:8" x14ac:dyDescent="0.25">
      <c r="A155" s="283" t="s">
        <v>128</v>
      </c>
      <c r="B155" s="284"/>
      <c r="C155" s="285"/>
      <c r="D155" s="46" t="s">
        <v>127</v>
      </c>
      <c r="E155" s="119">
        <v>0.27600000000000002</v>
      </c>
      <c r="F155" s="240"/>
      <c r="G155" s="241"/>
      <c r="H155" s="242"/>
    </row>
    <row r="156" spans="1:8" x14ac:dyDescent="0.25">
      <c r="A156" s="286" t="s">
        <v>29</v>
      </c>
      <c r="B156" s="287"/>
      <c r="C156" s="288"/>
      <c r="D156" s="47" t="s">
        <v>129</v>
      </c>
      <c r="E156" s="120">
        <f>SUM(E152:E155)</f>
        <v>0.66700000000000004</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uW8CB7PFhZOJXDJHXmK0WA1LfsYzuFueMjlV+PQSrdixry5xBgpQuJteicFQciMGnqsDZhHD/51VgpPgS+aLDA==" saltValue="+ee+8LGBEEl8fXVngjakRA==" spinCount="100000" sheet="1" formatColumns="0" selectLockedCells="1"/>
  <mergeCells count="46">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E108:G111"/>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13" priority="1">
      <formula>($B134&lt;&gt;"Ja")</formula>
    </cfRule>
  </conditionalFormatting>
  <dataValidations count="10">
    <dataValidation type="decimal" errorStyle="warning" allowBlank="1" showInputMessage="1" showErrorMessage="1" error="Wert erscheint hoch oder negative Werte nicht zulässig! Eingabe prüfen!" sqref="C134:C146" xr:uid="{AE26C683-94E9-4B0E-85BF-901EB5FA5232}">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68D27CAD-A2BD-4F46-BCD3-AA60E3421F15}">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3F642529-96AD-40CB-9EC6-8B539CD3317D}">
      <formula1>0</formula1>
      <formula2>B109</formula2>
    </dataValidation>
    <dataValidation type="decimal" errorStyle="warning" allowBlank="1" showInputMessage="1" showErrorMessage="1" error="Auffällige Eingabe. IdR ist die im KollV vorgesehene arbeitszeit kürzer als 40 Std pro Woche!" sqref="C37" xr:uid="{6BC3BEBF-512C-4838-BA42-461ABF63F796}">
      <formula1>35</formula1>
      <formula2>40</formula2>
    </dataValidation>
    <dataValidation type="decimal" errorStyle="warning" allowBlank="1" showInputMessage="1" showErrorMessage="1" error="Ihre Eingabe ist größer als 5 mal der Beitragsfreibetrag je Woche!" sqref="B120:B124" xr:uid="{5932DF3A-A944-4DA9-B523-41CA830CF60D}">
      <formula1>0</formula1>
      <formula2>5*B98</formula2>
    </dataValidation>
    <dataValidation type="date" operator="greaterThan" allowBlank="1" showInputMessage="1" showErrorMessage="1" error="Datum eingeben (TT.MM.JJJJ)." sqref="B4" xr:uid="{C6CFFA19-2DD6-4A1F-A07A-16BBDD3E1F3D}">
      <formula1>42369</formula1>
    </dataValidation>
    <dataValidation type="list" showInputMessage="1" showErrorMessage="1" sqref="B134:B146" xr:uid="{27BE88D0-C2C3-42A4-8513-3BDD11284FB6}">
      <formula1>$B$132:$B$133</formula1>
    </dataValidation>
    <dataValidation operator="greaterThan" allowBlank="1" showInputMessage="1" showErrorMessage="1" error="Bitte ein gültiges Datum eingeben! (TT.MM.JJJJ)" sqref="C130" xr:uid="{F7075B9A-31CB-42D8-9B67-7CDA3F81B0A0}"/>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59ADB65F-964A-4637-BF36-5FE404490CDC}">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F356EEED-A938-4B6E-B2CF-550A4A2D5F65}">
      <formula1>B$97</formula1>
    </dataValidation>
  </dataValidation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770E4-BBF6-4550-991C-2D2D0B413ED4}">
  <sheetPr>
    <tabColor theme="6"/>
  </sheetPr>
  <dimension ref="A1:J162"/>
  <sheetViews>
    <sheetView showGridLines="0" zoomScaleNormal="100" workbookViewId="0">
      <selection activeCell="B3" sqref="B3:F3"/>
    </sheetView>
  </sheetViews>
  <sheetFormatPr baseColWidth="10" defaultColWidth="12.85546875" defaultRowHeight="15.75" x14ac:dyDescent="0.25"/>
  <cols>
    <col min="1" max="1" width="37.5703125" style="12" customWidth="1"/>
    <col min="2" max="2" width="12.7109375" style="12" customWidth="1"/>
    <col min="3" max="4" width="12" style="12" customWidth="1"/>
    <col min="5" max="16384" width="12.85546875" style="12"/>
  </cols>
  <sheetData>
    <row r="1" spans="1:10" ht="108.4" customHeight="1" x14ac:dyDescent="0.25">
      <c r="A1" s="311" t="s">
        <v>361</v>
      </c>
      <c r="B1" s="312"/>
      <c r="C1" s="312"/>
      <c r="D1" s="312"/>
      <c r="E1" s="312"/>
      <c r="F1" s="313"/>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6-te von 19 Blättern in dieser Datei [K3_Quelle])</v>
      </c>
      <c r="B2" s="314" t="str">
        <f ca="1">MID(J1,1,SEARCH(".",J1)-1)</f>
        <v>K3_Quelle</v>
      </c>
      <c r="C2" s="315"/>
      <c r="D2" s="316"/>
      <c r="E2" s="314" t="str">
        <f ca="1">MID(CELL("Dateiname",$A$1),FIND("]", CELL("Dateiname",$A$1))+1,31)</f>
        <v>Spengler_25</v>
      </c>
      <c r="F2" s="316"/>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427</v>
      </c>
      <c r="C3" s="303"/>
      <c r="D3" s="303"/>
      <c r="E3" s="303"/>
      <c r="F3" s="304"/>
      <c r="G3" s="150" t="str">
        <f ca="1">IF(TODAY()-B4&gt;365,"KollV-Datum älter als 1 Jahr!","")</f>
        <v/>
      </c>
    </row>
    <row r="4" spans="1:10" ht="16.5" thickTop="1" x14ac:dyDescent="0.25">
      <c r="A4" s="122" t="s">
        <v>298</v>
      </c>
      <c r="B4" s="123">
        <v>45658</v>
      </c>
      <c r="C4" s="122" t="s">
        <v>297</v>
      </c>
      <c r="D4" s="124">
        <v>5.9880000000000003E-3</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0,005988 stellt einen Teiler von 167,00 dar.</v>
      </c>
      <c r="H5" s="251"/>
      <c r="I5" s="251"/>
    </row>
    <row r="6" spans="1:10" x14ac:dyDescent="0.25">
      <c r="A6" s="271"/>
      <c r="B6" s="202"/>
      <c r="C6" s="202"/>
      <c r="D6" s="273"/>
      <c r="E6" s="202"/>
      <c r="F6" s="274"/>
      <c r="G6" s="250"/>
      <c r="H6" s="251"/>
      <c r="I6" s="251"/>
    </row>
    <row r="7" spans="1:10" x14ac:dyDescent="0.25">
      <c r="A7" s="133" t="s">
        <v>289</v>
      </c>
      <c r="B7" s="132">
        <v>4070.72</v>
      </c>
      <c r="C7" s="63" t="s">
        <v>71</v>
      </c>
      <c r="D7" s="13">
        <f t="shared" ref="D7:D32" si="0">B7*$D$4</f>
        <v>24.375471359999999</v>
      </c>
      <c r="E7" s="105">
        <v>0.15</v>
      </c>
      <c r="F7" s="14">
        <f>D7*E7</f>
        <v>3.6563207039999996</v>
      </c>
    </row>
    <row r="8" spans="1:10" x14ac:dyDescent="0.25">
      <c r="A8" s="134" t="s">
        <v>72</v>
      </c>
      <c r="B8" s="91">
        <v>3726.84</v>
      </c>
      <c r="C8" s="64" t="s">
        <v>73</v>
      </c>
      <c r="D8" s="6">
        <f t="shared" si="0"/>
        <v>22.316317920000003</v>
      </c>
      <c r="E8" s="106">
        <v>0.15</v>
      </c>
      <c r="F8" s="7">
        <f t="shared" ref="F8:F32" si="1">D8*E8</f>
        <v>3.3474476880000004</v>
      </c>
    </row>
    <row r="9" spans="1:10" x14ac:dyDescent="0.25">
      <c r="A9" s="134" t="s">
        <v>74</v>
      </c>
      <c r="B9" s="91">
        <v>3324.38</v>
      </c>
      <c r="C9" s="64" t="s">
        <v>75</v>
      </c>
      <c r="D9" s="6">
        <f t="shared" si="0"/>
        <v>19.906387440000003</v>
      </c>
      <c r="E9" s="106">
        <v>0.15</v>
      </c>
      <c r="F9" s="7">
        <f t="shared" si="1"/>
        <v>2.9859581160000004</v>
      </c>
      <c r="H9" s="15"/>
    </row>
    <row r="10" spans="1:10" x14ac:dyDescent="0.25">
      <c r="A10" s="134" t="s">
        <v>76</v>
      </c>
      <c r="B10" s="91">
        <v>2885.37</v>
      </c>
      <c r="C10" s="64" t="s">
        <v>77</v>
      </c>
      <c r="D10" s="6">
        <f t="shared" si="0"/>
        <v>17.277595560000002</v>
      </c>
      <c r="E10" s="106">
        <v>0.15</v>
      </c>
      <c r="F10" s="7">
        <f t="shared" si="1"/>
        <v>2.5916393340000003</v>
      </c>
    </row>
    <row r="11" spans="1:10" x14ac:dyDescent="0.25">
      <c r="A11" s="134" t="s">
        <v>78</v>
      </c>
      <c r="B11" s="91">
        <v>2699.99</v>
      </c>
      <c r="C11" s="64" t="s">
        <v>79</v>
      </c>
      <c r="D11" s="6">
        <f t="shared" si="0"/>
        <v>16.167540119999998</v>
      </c>
      <c r="E11" s="106">
        <v>0.15</v>
      </c>
      <c r="F11" s="7">
        <f t="shared" si="1"/>
        <v>2.4251310179999996</v>
      </c>
    </row>
    <row r="12" spans="1:10" x14ac:dyDescent="0.25">
      <c r="A12" s="134" t="s">
        <v>80</v>
      </c>
      <c r="B12" s="91">
        <v>2570.7199999999998</v>
      </c>
      <c r="C12" s="64" t="s">
        <v>81</v>
      </c>
      <c r="D12" s="6">
        <f t="shared" si="0"/>
        <v>15.393471359999999</v>
      </c>
      <c r="E12" s="106">
        <v>0.15</v>
      </c>
      <c r="F12" s="7">
        <f t="shared" si="1"/>
        <v>2.3090207039999999</v>
      </c>
    </row>
    <row r="13" spans="1:10" x14ac:dyDescent="0.25">
      <c r="A13" s="134" t="s">
        <v>82</v>
      </c>
      <c r="B13" s="91">
        <v>2516.58</v>
      </c>
      <c r="C13" s="64" t="s">
        <v>83</v>
      </c>
      <c r="D13" s="6">
        <f t="shared" si="0"/>
        <v>15.06928104</v>
      </c>
      <c r="E13" s="106">
        <v>0.15</v>
      </c>
      <c r="F13" s="7">
        <f t="shared" si="1"/>
        <v>2.260392156</v>
      </c>
    </row>
    <row r="14" spans="1:10" x14ac:dyDescent="0.25">
      <c r="A14" s="134" t="s">
        <v>84</v>
      </c>
      <c r="B14" s="91">
        <v>2516.58</v>
      </c>
      <c r="C14" s="64" t="s">
        <v>85</v>
      </c>
      <c r="D14" s="6">
        <f t="shared" si="0"/>
        <v>15.06928104</v>
      </c>
      <c r="E14" s="106">
        <v>0.15</v>
      </c>
      <c r="F14" s="7">
        <f t="shared" si="1"/>
        <v>2.260392156</v>
      </c>
    </row>
    <row r="15" spans="1:10" x14ac:dyDescent="0.25">
      <c r="A15" s="134"/>
      <c r="B15" s="91"/>
      <c r="C15" s="64"/>
      <c r="D15" s="6">
        <f t="shared" si="0"/>
        <v>0</v>
      </c>
      <c r="E15" s="106"/>
      <c r="F15" s="7">
        <f t="shared" si="1"/>
        <v>0</v>
      </c>
    </row>
    <row r="16" spans="1:10" x14ac:dyDescent="0.25">
      <c r="A16" s="134"/>
      <c r="B16" s="91"/>
      <c r="C16" s="64"/>
      <c r="D16" s="6">
        <f t="shared" si="0"/>
        <v>0</v>
      </c>
      <c r="E16" s="106"/>
      <c r="F16" s="7">
        <f t="shared" si="1"/>
        <v>0</v>
      </c>
    </row>
    <row r="17" spans="1:6" x14ac:dyDescent="0.25">
      <c r="A17" s="60" t="s">
        <v>330</v>
      </c>
      <c r="B17" s="61"/>
      <c r="C17" s="64"/>
      <c r="D17" s="6">
        <f t="shared" si="0"/>
        <v>0</v>
      </c>
      <c r="E17" s="104"/>
      <c r="F17" s="7">
        <f t="shared" si="1"/>
        <v>0</v>
      </c>
    </row>
    <row r="18" spans="1:6" x14ac:dyDescent="0.25">
      <c r="A18" s="60" t="s">
        <v>329</v>
      </c>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38.5</v>
      </c>
      <c r="D37" s="259" t="str">
        <f>IF(C37="","Arb.-Zeit eintragen!","")</f>
        <v/>
      </c>
      <c r="E37" s="240" t="s">
        <v>311</v>
      </c>
      <c r="F37" s="242"/>
    </row>
    <row r="38" spans="1:6" ht="18" x14ac:dyDescent="0.25">
      <c r="A38" s="16" t="s">
        <v>316</v>
      </c>
      <c r="B38" s="18" t="s">
        <v>70</v>
      </c>
      <c r="C38" s="18" t="s">
        <v>16</v>
      </c>
      <c r="D38" s="259"/>
      <c r="E38" s="240"/>
      <c r="F38" s="242"/>
    </row>
    <row r="39" spans="1:6" x14ac:dyDescent="0.25">
      <c r="A39" s="133"/>
      <c r="B39" s="74"/>
      <c r="C39" s="75"/>
      <c r="E39" s="240"/>
      <c r="F39" s="242"/>
    </row>
    <row r="40" spans="1:6" x14ac:dyDescent="0.25">
      <c r="A40" s="134" t="s">
        <v>290</v>
      </c>
      <c r="B40" s="76">
        <v>1.17</v>
      </c>
      <c r="C40" s="77">
        <v>0.5</v>
      </c>
      <c r="E40" s="240"/>
      <c r="F40" s="242"/>
    </row>
    <row r="41" spans="1:6" x14ac:dyDescent="0.25">
      <c r="A41" s="134" t="s">
        <v>17</v>
      </c>
      <c r="B41" s="76">
        <v>1.17</v>
      </c>
      <c r="C41" s="77">
        <v>0.5</v>
      </c>
      <c r="E41" s="240"/>
      <c r="F41" s="242"/>
    </row>
    <row r="42" spans="1:6" x14ac:dyDescent="0.25">
      <c r="A42" s="134" t="s">
        <v>426</v>
      </c>
      <c r="B42" s="76">
        <v>1.17</v>
      </c>
      <c r="C42" s="77">
        <v>1</v>
      </c>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86</v>
      </c>
      <c r="B50" s="74">
        <v>1</v>
      </c>
      <c r="C50" s="75">
        <v>1</v>
      </c>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t="s">
        <v>87</v>
      </c>
      <c r="B56" s="82">
        <v>3.1309999999999998</v>
      </c>
      <c r="C56" s="19"/>
    </row>
    <row r="57" spans="1:6" x14ac:dyDescent="0.25">
      <c r="A57" s="69" t="s">
        <v>88</v>
      </c>
      <c r="B57" s="78">
        <v>1.042</v>
      </c>
      <c r="C57" s="20"/>
    </row>
    <row r="58" spans="1:6" x14ac:dyDescent="0.25">
      <c r="A58" s="83" t="s">
        <v>209</v>
      </c>
      <c r="B58" s="129">
        <v>3.1309999999999998</v>
      </c>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89</v>
      </c>
      <c r="B68" s="87">
        <v>0.1</v>
      </c>
      <c r="C68" s="85"/>
      <c r="D68" s="25" t="str">
        <f>IF(AND(B68&gt;0,C68&gt;0),"Entweder in % oder €-Wert angeben!!","")</f>
        <v/>
      </c>
    </row>
    <row r="69" spans="1:5" x14ac:dyDescent="0.25">
      <c r="A69" s="134" t="s">
        <v>26</v>
      </c>
      <c r="B69" s="88"/>
      <c r="C69" s="85">
        <v>0.73</v>
      </c>
      <c r="D69" s="25" t="str">
        <f t="shared" ref="D69:D94" si="2">IF(AND(B69&gt;0,C69&gt;0),"Entweder in % oder €-Wert angeben!!","")</f>
        <v/>
      </c>
    </row>
    <row r="70" spans="1:5" x14ac:dyDescent="0.25">
      <c r="A70" s="134" t="s">
        <v>90</v>
      </c>
      <c r="B70" s="88"/>
      <c r="C70" s="85">
        <v>0.73</v>
      </c>
      <c r="D70" s="25" t="str">
        <f t="shared" si="2"/>
        <v/>
      </c>
    </row>
    <row r="71" spans="1:5" x14ac:dyDescent="0.25">
      <c r="A71" s="134" t="s">
        <v>91</v>
      </c>
      <c r="B71" s="88"/>
      <c r="C71" s="85">
        <v>0.73</v>
      </c>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33" t="s">
        <v>92</v>
      </c>
      <c r="B100" s="90">
        <v>11.71</v>
      </c>
      <c r="C100" s="90"/>
      <c r="D100" s="7">
        <f>B100+C100</f>
        <v>11.71</v>
      </c>
    </row>
    <row r="101" spans="1:7" x14ac:dyDescent="0.25">
      <c r="A101" s="134" t="s">
        <v>93</v>
      </c>
      <c r="B101" s="90">
        <v>28.2</v>
      </c>
      <c r="C101" s="90"/>
      <c r="D101" s="7">
        <f t="shared" ref="D101:D110" si="3">B101+C101</f>
        <v>28.2</v>
      </c>
    </row>
    <row r="102" spans="1:7" x14ac:dyDescent="0.25">
      <c r="A102" s="134" t="s">
        <v>94</v>
      </c>
      <c r="B102" s="90">
        <v>30</v>
      </c>
      <c r="C102" s="90">
        <v>30.82</v>
      </c>
      <c r="D102" s="7">
        <f t="shared" si="3"/>
        <v>60.82</v>
      </c>
    </row>
    <row r="103" spans="1:7" x14ac:dyDescent="0.25">
      <c r="A103" s="134"/>
      <c r="B103" s="90"/>
      <c r="C103" s="90"/>
      <c r="D103" s="7">
        <f t="shared" si="3"/>
        <v>0</v>
      </c>
    </row>
    <row r="104" spans="1:7" x14ac:dyDescent="0.25">
      <c r="A104" s="134" t="s">
        <v>95</v>
      </c>
      <c r="B104" s="90">
        <v>17</v>
      </c>
      <c r="C104" s="90">
        <v>4.62</v>
      </c>
      <c r="D104" s="7">
        <f t="shared" si="3"/>
        <v>21.62</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t="s">
        <v>96</v>
      </c>
      <c r="B114" s="93"/>
      <c r="C114" s="93">
        <v>1.1299999999999999</v>
      </c>
      <c r="D114" s="3">
        <f t="shared" ref="D114:D116" si="4">B114+C114</f>
        <v>1.1299999999999999</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119</v>
      </c>
      <c r="C140" s="36">
        <f>IF(B140=B$132,DPNK!B15,"")</f>
        <v>7.0000000000000001E-3</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0.30269999999999997</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0.23499999999999999</v>
      </c>
      <c r="F152" s="240"/>
      <c r="G152" s="241"/>
      <c r="H152" s="242"/>
    </row>
    <row r="153" spans="1:8" x14ac:dyDescent="0.25">
      <c r="A153" s="280" t="s">
        <v>122</v>
      </c>
      <c r="B153" s="281"/>
      <c r="C153" s="282"/>
      <c r="D153" s="45" t="s">
        <v>125</v>
      </c>
      <c r="E153" s="118">
        <v>0</v>
      </c>
      <c r="F153" s="240"/>
      <c r="G153" s="241"/>
      <c r="H153" s="242"/>
    </row>
    <row r="154" spans="1:8" x14ac:dyDescent="0.25">
      <c r="A154" s="280" t="s">
        <v>123</v>
      </c>
      <c r="B154" s="281"/>
      <c r="C154" s="282"/>
      <c r="D154" s="45" t="s">
        <v>126</v>
      </c>
      <c r="E154" s="118">
        <v>0</v>
      </c>
      <c r="F154" s="240"/>
      <c r="G154" s="241"/>
      <c r="H154" s="242"/>
    </row>
    <row r="155" spans="1:8" x14ac:dyDescent="0.25">
      <c r="A155" s="283" t="s">
        <v>128</v>
      </c>
      <c r="B155" s="284"/>
      <c r="C155" s="285"/>
      <c r="D155" s="46" t="s">
        <v>127</v>
      </c>
      <c r="E155" s="119">
        <v>0.60499999999999998</v>
      </c>
      <c r="F155" s="240"/>
      <c r="G155" s="241"/>
      <c r="H155" s="242"/>
    </row>
    <row r="156" spans="1:8" x14ac:dyDescent="0.25">
      <c r="A156" s="286" t="s">
        <v>29</v>
      </c>
      <c r="B156" s="287"/>
      <c r="C156" s="288"/>
      <c r="D156" s="47" t="s">
        <v>129</v>
      </c>
      <c r="E156" s="120">
        <f>SUM(E152:E155)</f>
        <v>0.84</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uW8CB7PFhZOJXDJHXmK0WA1LfsYzuFueMjlV+PQSrdixry5xBgpQuJteicFQciMGnqsDZhHD/51VgpPgS+aLDA==" saltValue="+ee+8LGBEEl8fXVngjakRA==" spinCount="100000" sheet="1" formatColumns="0" selectLockedCells="1"/>
  <mergeCells count="46">
    <mergeCell ref="E4:F4"/>
    <mergeCell ref="A1:F1"/>
    <mergeCell ref="B2:D2"/>
    <mergeCell ref="E2:F2"/>
    <mergeCell ref="G2:H2"/>
    <mergeCell ref="B3:F3"/>
    <mergeCell ref="G5:I6"/>
    <mergeCell ref="A34:F34"/>
    <mergeCell ref="A36:C36"/>
    <mergeCell ref="E36:F36"/>
    <mergeCell ref="D37:D38"/>
    <mergeCell ref="E37:F51"/>
    <mergeCell ref="A5:A6"/>
    <mergeCell ref="B5:B6"/>
    <mergeCell ref="C5:C6"/>
    <mergeCell ref="D5:D6"/>
    <mergeCell ref="E5:E6"/>
    <mergeCell ref="F5:F6"/>
    <mergeCell ref="A125:D126"/>
    <mergeCell ref="A61:C63"/>
    <mergeCell ref="A66:C66"/>
    <mergeCell ref="A96:D96"/>
    <mergeCell ref="E97:G99"/>
    <mergeCell ref="A98:A99"/>
    <mergeCell ref="B98:D98"/>
    <mergeCell ref="E108:G111"/>
    <mergeCell ref="A112:A113"/>
    <mergeCell ref="B112:D112"/>
    <mergeCell ref="A117:A118"/>
    <mergeCell ref="B117:D117"/>
    <mergeCell ref="A158:E162"/>
    <mergeCell ref="A128:F128"/>
    <mergeCell ref="D130:F132"/>
    <mergeCell ref="C131:C132"/>
    <mergeCell ref="A132:A133"/>
    <mergeCell ref="D142:H143"/>
    <mergeCell ref="A149:A150"/>
    <mergeCell ref="E149:E151"/>
    <mergeCell ref="F149:H158"/>
    <mergeCell ref="A151:D151"/>
    <mergeCell ref="A152:C152"/>
    <mergeCell ref="A153:C153"/>
    <mergeCell ref="A154:C154"/>
    <mergeCell ref="A155:C155"/>
    <mergeCell ref="A156:C156"/>
    <mergeCell ref="A157:E157"/>
  </mergeCells>
  <conditionalFormatting sqref="A134:A146">
    <cfRule type="expression" dxfId="12" priority="1">
      <formula>($B134&lt;&gt;"Ja")</formula>
    </cfRule>
  </conditionalFormatting>
  <dataValidations count="10">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8695BB21-5FE4-427E-AE3F-43C3A7BB9B4D}">
      <formula1>B$97</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B65CB232-EC4F-4E4E-BC90-F38A07DA6C4E}">
      <formula1>0</formula1>
      <formula2>#REF!</formula2>
    </dataValidation>
    <dataValidation operator="greaterThan" allowBlank="1" showInputMessage="1" showErrorMessage="1" error="Bitte ein gültiges Datum eingeben! (TT.MM.JJJJ)" sqref="C130" xr:uid="{CA162A58-0A06-4D98-A39E-F0113A983D5C}"/>
    <dataValidation type="list" showInputMessage="1" showErrorMessage="1" sqref="B134:B146" xr:uid="{E0784EA9-82F5-41C2-8898-31B863EC449D}">
      <formula1>$B$132:$B$133</formula1>
    </dataValidation>
    <dataValidation type="date" operator="greaterThan" allowBlank="1" showInputMessage="1" showErrorMessage="1" error="Datum eingeben (TT.MM.JJJJ)." sqref="B4" xr:uid="{E0DA1238-6B3A-4BFB-AFB3-27AD8B334FDF}">
      <formula1>42369</formula1>
    </dataValidation>
    <dataValidation type="decimal" errorStyle="warning" allowBlank="1" showInputMessage="1" showErrorMessage="1" error="Ihre Eingabe ist größer als 5 mal der Beitragsfreibetrag je Woche!" sqref="B120:B124" xr:uid="{FA1147BE-B6D6-4E1A-AA9A-8802D8D02122}">
      <formula1>0</formula1>
      <formula2>5*B98</formula2>
    </dataValidation>
    <dataValidation type="decimal" errorStyle="warning" allowBlank="1" showInputMessage="1" showErrorMessage="1" error="Auffällige Eingabe. IdR ist die im KollV vorgesehene arbeitszeit kürzer als 40 Std pro Woche!" sqref="C37" xr:uid="{0BB20B75-240C-4952-B44D-8C00BF453926}">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AE6641F1-4186-40B9-9E2B-9ADE00EA1E26}">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27282680-1DF9-46EA-A6E8-5EBEB82D13BA}">
      <formula1>0</formula1>
      <formula2>B110</formula2>
    </dataValidation>
    <dataValidation type="decimal" errorStyle="warning" allowBlank="1" showInputMessage="1" showErrorMessage="1" error="Wert erscheint hoch oder negative Werte nicht zulässig! Eingabe prüfen!" sqref="C134:C146" xr:uid="{D6B7988D-1F17-4D15-8D44-FED481EE4F98}">
      <formula1>0</formula1>
      <formula2>0.15</formula2>
    </dataValidation>
  </dataValidation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3A8E3-9FF6-49B7-A3E1-8CEE42B2BF76}">
  <sheetPr codeName="Tabelle7"/>
  <dimension ref="A1:J162"/>
  <sheetViews>
    <sheetView showGridLines="0" zoomScaleNormal="100" workbookViewId="0">
      <selection activeCell="B3" sqref="B3:F3"/>
    </sheetView>
  </sheetViews>
  <sheetFormatPr baseColWidth="10" defaultColWidth="12.85546875" defaultRowHeight="15.75" x14ac:dyDescent="0.25"/>
  <cols>
    <col min="1" max="1" width="37.5703125" style="12" customWidth="1"/>
    <col min="2" max="2" width="13.28515625" style="12" customWidth="1"/>
    <col min="3"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7-te von 19 Blättern in dieser Datei [K3_Quelle])</v>
      </c>
      <c r="B2" s="254" t="str">
        <f ca="1">MID(J1,1,SEARCH(".",J1)-1)</f>
        <v>K3_Quelle</v>
      </c>
      <c r="C2" s="275"/>
      <c r="D2" s="255"/>
      <c r="E2" s="254" t="str">
        <f ca="1">MID(CELL("Dateiname",$A$1),FIND("]", CELL("Dateiname",$A$1))+1,31)</f>
        <v>E_Industrie_21</v>
      </c>
      <c r="F2" s="255"/>
      <c r="G2" s="317"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318"/>
    </row>
    <row r="3" spans="1:10" ht="30" customHeight="1" thickTop="1" thickBot="1" x14ac:dyDescent="0.3">
      <c r="A3" s="128" t="s">
        <v>309</v>
      </c>
      <c r="B3" s="302" t="s">
        <v>210</v>
      </c>
      <c r="C3" s="303"/>
      <c r="D3" s="303"/>
      <c r="E3" s="303"/>
      <c r="F3" s="304"/>
      <c r="G3" s="150" t="str">
        <f ca="1">IF(TODAY()-B4&gt;365,"KollV-Datum älter als 1 Jahr!","")</f>
        <v>KollV-Datum älter als 1 Jahr!</v>
      </c>
    </row>
    <row r="4" spans="1:10" ht="16.5" thickTop="1" x14ac:dyDescent="0.25">
      <c r="A4" s="122" t="s">
        <v>298</v>
      </c>
      <c r="B4" s="123">
        <v>44317</v>
      </c>
      <c r="C4" s="122" t="s">
        <v>297</v>
      </c>
      <c r="D4" s="124">
        <v>5.9880000000000003E-3</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0,005988 stellt einen Teiler von 167,00 dar.</v>
      </c>
      <c r="H5" s="251"/>
      <c r="I5" s="251"/>
    </row>
    <row r="6" spans="1:10" x14ac:dyDescent="0.25">
      <c r="A6" s="271"/>
      <c r="B6" s="202"/>
      <c r="C6" s="202"/>
      <c r="D6" s="273"/>
      <c r="E6" s="202"/>
      <c r="F6" s="274"/>
      <c r="G6" s="250"/>
      <c r="H6" s="251"/>
      <c r="I6" s="251"/>
    </row>
    <row r="7" spans="1:10" x14ac:dyDescent="0.25">
      <c r="A7" s="133" t="s">
        <v>98</v>
      </c>
      <c r="B7" s="132">
        <v>1940</v>
      </c>
      <c r="C7" s="63" t="s">
        <v>99</v>
      </c>
      <c r="D7" s="13">
        <f t="shared" ref="D7:D32" si="0">B7*$D$4</f>
        <v>11.616720000000001</v>
      </c>
      <c r="E7" s="105">
        <v>0.15</v>
      </c>
      <c r="F7" s="14">
        <f>D7*E7</f>
        <v>1.7425080000000002</v>
      </c>
    </row>
    <row r="8" spans="1:10" x14ac:dyDescent="0.25">
      <c r="A8" s="134" t="s">
        <v>100</v>
      </c>
      <c r="B8" s="91">
        <v>2030.87</v>
      </c>
      <c r="C8" s="64" t="s">
        <v>101</v>
      </c>
      <c r="D8" s="6">
        <f t="shared" si="0"/>
        <v>12.160849559999999</v>
      </c>
      <c r="E8" s="106">
        <v>0.15</v>
      </c>
      <c r="F8" s="7">
        <f t="shared" ref="F8:F32" si="1">D8*E8</f>
        <v>1.8241274339999998</v>
      </c>
    </row>
    <row r="9" spans="1:10" x14ac:dyDescent="0.25">
      <c r="A9" s="134" t="s">
        <v>102</v>
      </c>
      <c r="B9" s="91">
        <v>2271.89</v>
      </c>
      <c r="C9" s="64" t="s">
        <v>103</v>
      </c>
      <c r="D9" s="6">
        <f t="shared" si="0"/>
        <v>13.60407732</v>
      </c>
      <c r="E9" s="106">
        <v>0.15</v>
      </c>
      <c r="F9" s="7">
        <f t="shared" si="1"/>
        <v>2.0406115979999999</v>
      </c>
      <c r="H9" s="15"/>
    </row>
    <row r="10" spans="1:10" x14ac:dyDescent="0.25">
      <c r="A10" s="134" t="s">
        <v>104</v>
      </c>
      <c r="B10" s="91">
        <v>2424.29</v>
      </c>
      <c r="C10" s="64" t="s">
        <v>105</v>
      </c>
      <c r="D10" s="6">
        <f t="shared" si="0"/>
        <v>14.51664852</v>
      </c>
      <c r="E10" s="106">
        <v>0.15</v>
      </c>
      <c r="F10" s="7">
        <f t="shared" si="1"/>
        <v>2.1774972780000001</v>
      </c>
    </row>
    <row r="11" spans="1:10" x14ac:dyDescent="0.25">
      <c r="A11" s="134" t="s">
        <v>106</v>
      </c>
      <c r="B11" s="91">
        <v>2830.46</v>
      </c>
      <c r="C11" s="64" t="s">
        <v>107</v>
      </c>
      <c r="D11" s="6">
        <f t="shared" si="0"/>
        <v>16.94879448</v>
      </c>
      <c r="E11" s="106">
        <v>0.15</v>
      </c>
      <c r="F11" s="7">
        <f t="shared" si="1"/>
        <v>2.542319172</v>
      </c>
    </row>
    <row r="12" spans="1:10" x14ac:dyDescent="0.25">
      <c r="A12" s="134" t="s">
        <v>108</v>
      </c>
      <c r="B12" s="91">
        <v>3191.09</v>
      </c>
      <c r="C12" s="64" t="s">
        <v>109</v>
      </c>
      <c r="D12" s="6">
        <f t="shared" si="0"/>
        <v>19.108246920000003</v>
      </c>
      <c r="E12" s="106">
        <v>0.15</v>
      </c>
      <c r="F12" s="7">
        <f t="shared" si="1"/>
        <v>2.8662370380000004</v>
      </c>
    </row>
    <row r="13" spans="1:10" x14ac:dyDescent="0.25">
      <c r="A13" s="134" t="s">
        <v>110</v>
      </c>
      <c r="B13" s="91">
        <v>3670.02</v>
      </c>
      <c r="C13" s="64" t="s">
        <v>111</v>
      </c>
      <c r="D13" s="6">
        <f t="shared" si="0"/>
        <v>21.976079760000001</v>
      </c>
      <c r="E13" s="106">
        <v>0.15</v>
      </c>
      <c r="F13" s="7">
        <f t="shared" si="1"/>
        <v>3.2964119640000002</v>
      </c>
    </row>
    <row r="14" spans="1:10" x14ac:dyDescent="0.25">
      <c r="A14" s="134" t="s">
        <v>112</v>
      </c>
      <c r="B14" s="91">
        <v>4025.63</v>
      </c>
      <c r="C14" s="64" t="s">
        <v>113</v>
      </c>
      <c r="D14" s="6">
        <f t="shared" si="0"/>
        <v>24.105472440000003</v>
      </c>
      <c r="E14" s="106">
        <v>0.15</v>
      </c>
      <c r="F14" s="7">
        <f t="shared" si="1"/>
        <v>3.6158208660000004</v>
      </c>
    </row>
    <row r="15" spans="1:10" x14ac:dyDescent="0.25">
      <c r="A15" s="134" t="s">
        <v>114</v>
      </c>
      <c r="B15" s="91">
        <v>4925.58</v>
      </c>
      <c r="C15" s="64" t="s">
        <v>115</v>
      </c>
      <c r="D15" s="6">
        <f t="shared" si="0"/>
        <v>29.494373039999999</v>
      </c>
      <c r="E15" s="106">
        <v>0.15</v>
      </c>
      <c r="F15" s="7">
        <f t="shared" si="1"/>
        <v>4.4241559559999999</v>
      </c>
    </row>
    <row r="16" spans="1:10" x14ac:dyDescent="0.25">
      <c r="A16" s="134"/>
      <c r="B16" s="91"/>
      <c r="C16" s="64"/>
      <c r="D16" s="6">
        <f t="shared" si="0"/>
        <v>0</v>
      </c>
      <c r="E16" s="106"/>
      <c r="F16" s="7">
        <f t="shared" si="1"/>
        <v>0</v>
      </c>
    </row>
    <row r="17" spans="1:6" x14ac:dyDescent="0.25">
      <c r="A17" s="60" t="s">
        <v>330</v>
      </c>
      <c r="B17" s="61"/>
      <c r="C17" s="64"/>
      <c r="D17" s="6">
        <f t="shared" si="0"/>
        <v>0</v>
      </c>
      <c r="E17" s="104"/>
      <c r="F17" s="7">
        <f t="shared" si="1"/>
        <v>0</v>
      </c>
    </row>
    <row r="18" spans="1:6" x14ac:dyDescent="0.25">
      <c r="A18" s="60" t="s">
        <v>329</v>
      </c>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38.5</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17</v>
      </c>
      <c r="B39" s="74">
        <v>1.17</v>
      </c>
      <c r="C39" s="75">
        <v>0.5</v>
      </c>
      <c r="E39" s="240"/>
      <c r="F39" s="242"/>
    </row>
    <row r="40" spans="1:6" x14ac:dyDescent="0.25">
      <c r="A40" s="134" t="s">
        <v>18</v>
      </c>
      <c r="B40" s="76">
        <v>1.17</v>
      </c>
      <c r="C40" s="77">
        <v>1</v>
      </c>
      <c r="E40" s="240"/>
      <c r="F40" s="242"/>
    </row>
    <row r="41" spans="1:6" x14ac:dyDescent="0.25">
      <c r="A41" s="134"/>
      <c r="B41" s="76"/>
      <c r="C41" s="77"/>
      <c r="E41" s="240"/>
      <c r="F41" s="242"/>
    </row>
    <row r="42" spans="1:6" x14ac:dyDescent="0.25">
      <c r="A42" s="134"/>
      <c r="B42" s="76"/>
      <c r="C42" s="77"/>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c r="B50" s="74"/>
      <c r="C50" s="75"/>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t="s">
        <v>211</v>
      </c>
      <c r="B56" s="82">
        <v>2.8719999999999999</v>
      </c>
      <c r="C56" s="19"/>
    </row>
    <row r="57" spans="1:6" x14ac:dyDescent="0.25">
      <c r="A57" s="69" t="s">
        <v>212</v>
      </c>
      <c r="B57" s="78">
        <v>0.48799999999999999</v>
      </c>
      <c r="C57" s="20"/>
    </row>
    <row r="58" spans="1:6" x14ac:dyDescent="0.25">
      <c r="A58" s="83" t="s">
        <v>213</v>
      </c>
      <c r="B58" s="129">
        <v>2.8719999999999999</v>
      </c>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89</v>
      </c>
      <c r="B68" s="87">
        <v>0.1</v>
      </c>
      <c r="C68" s="85"/>
      <c r="D68" s="25" t="str">
        <f>IF(AND(B68&gt;0,C68&gt;0),"Entweder in % oder €-Wert angeben!!","")</f>
        <v/>
      </c>
    </row>
    <row r="69" spans="1:5" x14ac:dyDescent="0.25">
      <c r="A69" s="134" t="s">
        <v>26</v>
      </c>
      <c r="B69" s="88"/>
      <c r="C69" s="85">
        <v>0.55600000000000005</v>
      </c>
      <c r="D69" s="25" t="str">
        <f t="shared" ref="D69:D94" si="2">IF(AND(B69&gt;0,C69&gt;0),"Entweder in % oder €-Wert angeben!!","")</f>
        <v/>
      </c>
    </row>
    <row r="70" spans="1:5" x14ac:dyDescent="0.25">
      <c r="A70" s="134" t="s">
        <v>90</v>
      </c>
      <c r="B70" s="88"/>
      <c r="C70" s="85">
        <v>0.55600000000000005</v>
      </c>
      <c r="D70" s="25" t="str">
        <f t="shared" si="2"/>
        <v/>
      </c>
    </row>
    <row r="71" spans="1:5" x14ac:dyDescent="0.25">
      <c r="A71" s="134" t="s">
        <v>91</v>
      </c>
      <c r="B71" s="88"/>
      <c r="C71" s="85">
        <v>0.55600000000000005</v>
      </c>
      <c r="D71" s="25" t="str">
        <f t="shared" si="2"/>
        <v/>
      </c>
    </row>
    <row r="72" spans="1:5" x14ac:dyDescent="0.25">
      <c r="A72" s="134"/>
      <c r="B72" s="88"/>
      <c r="C72" s="85"/>
      <c r="D72" s="25" t="str">
        <f t="shared" si="2"/>
        <v/>
      </c>
    </row>
    <row r="73" spans="1:5" x14ac:dyDescent="0.25">
      <c r="A73" s="134" t="s">
        <v>214</v>
      </c>
      <c r="B73" s="88"/>
      <c r="C73" s="85">
        <v>0.66100000000000003</v>
      </c>
      <c r="D73" s="25" t="str">
        <f t="shared" si="2"/>
        <v/>
      </c>
      <c r="E73" s="25"/>
    </row>
    <row r="74" spans="1:5" x14ac:dyDescent="0.25">
      <c r="A74" s="134" t="s">
        <v>215</v>
      </c>
      <c r="B74" s="88"/>
      <c r="C74" s="85">
        <v>2.2050000000000001</v>
      </c>
      <c r="D74" s="25" t="str">
        <f t="shared" si="2"/>
        <v/>
      </c>
    </row>
    <row r="75" spans="1:5" x14ac:dyDescent="0.25">
      <c r="A75" s="134"/>
      <c r="B75" s="88"/>
      <c r="C75" s="85"/>
      <c r="D75" s="25" t="str">
        <f t="shared" si="2"/>
        <v/>
      </c>
    </row>
    <row r="76" spans="1:5" x14ac:dyDescent="0.25">
      <c r="A76" s="134" t="s">
        <v>216</v>
      </c>
      <c r="B76" s="88"/>
      <c r="C76" s="85">
        <v>0.82699999999999996</v>
      </c>
      <c r="D76" s="25" t="str">
        <f t="shared" si="2"/>
        <v/>
      </c>
    </row>
    <row r="77" spans="1:5" x14ac:dyDescent="0.25">
      <c r="A77" s="134" t="s">
        <v>217</v>
      </c>
      <c r="B77" s="88"/>
      <c r="C77" s="85">
        <v>1.6459999999999999</v>
      </c>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219</v>
      </c>
      <c r="B100" s="90">
        <v>17.98</v>
      </c>
      <c r="C100" s="90"/>
      <c r="D100" s="7">
        <f>B100+C100</f>
        <v>17.98</v>
      </c>
    </row>
    <row r="101" spans="1:7" x14ac:dyDescent="0.25">
      <c r="A101" s="138" t="s">
        <v>220</v>
      </c>
      <c r="B101" s="90">
        <v>26.4</v>
      </c>
      <c r="C101" s="90">
        <v>9.56</v>
      </c>
      <c r="D101" s="7">
        <f t="shared" ref="D101:D110" si="3">B101+C101</f>
        <v>35.96</v>
      </c>
    </row>
    <row r="102" spans="1:7" x14ac:dyDescent="0.25">
      <c r="A102" s="138" t="s">
        <v>221</v>
      </c>
      <c r="B102" s="90">
        <v>26.4</v>
      </c>
      <c r="C102" s="90">
        <v>27.54</v>
      </c>
      <c r="D102" s="7">
        <f t="shared" si="3"/>
        <v>53.94</v>
      </c>
    </row>
    <row r="103" spans="1:7" x14ac:dyDescent="0.25">
      <c r="A103" s="138" t="s">
        <v>116</v>
      </c>
      <c r="B103" s="90">
        <v>13.01</v>
      </c>
      <c r="C103" s="90"/>
      <c r="D103" s="7">
        <f t="shared" si="3"/>
        <v>13.01</v>
      </c>
    </row>
    <row r="104" spans="1:7" x14ac:dyDescent="0.25">
      <c r="A104" s="138" t="s">
        <v>117</v>
      </c>
      <c r="B104" s="90">
        <v>16.329999999999998</v>
      </c>
      <c r="C104" s="90"/>
      <c r="D104" s="7">
        <f t="shared" si="3"/>
        <v>16.329999999999998</v>
      </c>
    </row>
    <row r="105" spans="1:7" x14ac:dyDescent="0.25">
      <c r="A105" s="134" t="s">
        <v>218</v>
      </c>
      <c r="B105" s="90">
        <v>26.4</v>
      </c>
      <c r="C105" s="90">
        <v>0.56999999999999995</v>
      </c>
      <c r="D105" s="7">
        <f t="shared" si="3"/>
        <v>26.97</v>
      </c>
    </row>
    <row r="106" spans="1:7" x14ac:dyDescent="0.25">
      <c r="A106" s="131"/>
      <c r="B106" s="89"/>
      <c r="C106" s="89"/>
      <c r="D106" s="7">
        <f t="shared" si="3"/>
        <v>0</v>
      </c>
    </row>
    <row r="107" spans="1:7" x14ac:dyDescent="0.25">
      <c r="A107" s="131" t="s">
        <v>222</v>
      </c>
      <c r="B107" s="89">
        <v>29.91</v>
      </c>
      <c r="C107" s="89"/>
      <c r="D107" s="7">
        <f t="shared" si="3"/>
        <v>29.91</v>
      </c>
    </row>
    <row r="108" spans="1:7" ht="15.95" customHeight="1" x14ac:dyDescent="0.25">
      <c r="A108" s="131" t="s">
        <v>223</v>
      </c>
      <c r="B108" s="89">
        <v>18.18</v>
      </c>
      <c r="C108" s="89"/>
      <c r="D108" s="7">
        <f t="shared" si="3"/>
        <v>18.18</v>
      </c>
      <c r="E108" s="260" t="str">
        <f>(IF(MAX(B100:B110)&gt;B97,"Eintrag in Spalte 'abgabefrei' größer Maximalbetrag iHv "&amp;TEXT(B97,"0,00€")&amp;" erkannt. Den aktuell betragsfrei gestellten Höchstwert können Sie im Blatt DPNK ändern.",""))</f>
        <v/>
      </c>
      <c r="F108" s="261"/>
      <c r="G108" s="261"/>
    </row>
    <row r="109" spans="1:7" ht="15.75" customHeight="1"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t="s">
        <v>96</v>
      </c>
      <c r="B114" s="93"/>
      <c r="C114" s="93">
        <v>0.85599999999999998</v>
      </c>
      <c r="D114" s="3">
        <f t="shared" ref="D114:D116" si="4">B114+C114</f>
        <v>0.85599999999999998</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0.39100000000000001</v>
      </c>
      <c r="F152" s="240"/>
      <c r="G152" s="241"/>
      <c r="H152" s="242"/>
    </row>
    <row r="153" spans="1:8" x14ac:dyDescent="0.25">
      <c r="A153" s="280" t="s">
        <v>122</v>
      </c>
      <c r="B153" s="281"/>
      <c r="C153" s="282"/>
      <c r="D153" s="45" t="s">
        <v>125</v>
      </c>
      <c r="E153" s="118">
        <v>0</v>
      </c>
      <c r="F153" s="240"/>
      <c r="G153" s="241"/>
      <c r="H153" s="242"/>
    </row>
    <row r="154" spans="1:8" x14ac:dyDescent="0.25">
      <c r="A154" s="280" t="s">
        <v>123</v>
      </c>
      <c r="B154" s="281"/>
      <c r="C154" s="282"/>
      <c r="D154" s="45" t="s">
        <v>126</v>
      </c>
      <c r="E154" s="118">
        <v>0</v>
      </c>
      <c r="F154" s="240"/>
      <c r="G154" s="241"/>
      <c r="H154" s="242"/>
    </row>
    <row r="155" spans="1:8" x14ac:dyDescent="0.25">
      <c r="A155" s="283" t="s">
        <v>128</v>
      </c>
      <c r="B155" s="284"/>
      <c r="C155" s="285"/>
      <c r="D155" s="46" t="s">
        <v>127</v>
      </c>
      <c r="E155" s="119">
        <v>0.27600000000000002</v>
      </c>
      <c r="F155" s="240"/>
      <c r="G155" s="241"/>
      <c r="H155" s="242"/>
    </row>
    <row r="156" spans="1:8" x14ac:dyDescent="0.25">
      <c r="A156" s="286" t="s">
        <v>29</v>
      </c>
      <c r="B156" s="287"/>
      <c r="C156" s="288"/>
      <c r="D156" s="47" t="s">
        <v>129</v>
      </c>
      <c r="E156" s="120">
        <f>SUM(E152:E155)</f>
        <v>0.66700000000000004</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3PCr9lLTI2uXa8eiJB5xnjc44xuX6GLL7g1yC9plLMAL1/Uj+oHrkjQF9pcfuvsNopNGMDqxqUlBBfGLmKFiEQ==" saltValue="NmMfz0fB8C1YS2E+bPrYfw==" spinCount="100000" sheet="1" formatColumns="0" selectLockedCells="1"/>
  <mergeCells count="46">
    <mergeCell ref="G2:H2"/>
    <mergeCell ref="E2:F2"/>
    <mergeCell ref="A157:E157"/>
    <mergeCell ref="A155:C155"/>
    <mergeCell ref="A156:C156"/>
    <mergeCell ref="A151:D151"/>
    <mergeCell ref="E149:E151"/>
    <mergeCell ref="A153:C153"/>
    <mergeCell ref="A154:C154"/>
    <mergeCell ref="A152:C152"/>
    <mergeCell ref="A112:A113"/>
    <mergeCell ref="B112:D112"/>
    <mergeCell ref="A117:A118"/>
    <mergeCell ref="B117:D117"/>
    <mergeCell ref="A128:F128"/>
    <mergeCell ref="A132:A133"/>
    <mergeCell ref="A1:F1"/>
    <mergeCell ref="B3:F3"/>
    <mergeCell ref="E4:F4"/>
    <mergeCell ref="A5:A6"/>
    <mergeCell ref="B5:B6"/>
    <mergeCell ref="C5:C6"/>
    <mergeCell ref="D5:D6"/>
    <mergeCell ref="E5:E6"/>
    <mergeCell ref="F5:F6"/>
    <mergeCell ref="B2:D2"/>
    <mergeCell ref="A96:D96"/>
    <mergeCell ref="E36:F36"/>
    <mergeCell ref="E37:F51"/>
    <mergeCell ref="A158:E162"/>
    <mergeCell ref="D130:F132"/>
    <mergeCell ref="A61:C63"/>
    <mergeCell ref="A125:D126"/>
    <mergeCell ref="A98:A99"/>
    <mergeCell ref="B98:D98"/>
    <mergeCell ref="C131:C132"/>
    <mergeCell ref="A149:A150"/>
    <mergeCell ref="F149:H158"/>
    <mergeCell ref="D142:H143"/>
    <mergeCell ref="E97:G99"/>
    <mergeCell ref="E108:G111"/>
    <mergeCell ref="G5:I6"/>
    <mergeCell ref="D37:D38"/>
    <mergeCell ref="A34:F34"/>
    <mergeCell ref="A36:C36"/>
    <mergeCell ref="A66:C66"/>
  </mergeCells>
  <conditionalFormatting sqref="A134:A146">
    <cfRule type="expression" dxfId="11" priority="1">
      <formula>($B134&lt;&gt;"Ja")</formula>
    </cfRule>
  </conditionalFormatting>
  <dataValidations count="10">
    <dataValidation type="date" operator="greaterThan" allowBlank="1" showInputMessage="1" showErrorMessage="1" error="Datum eingeben (TT.MM.JJJJ)." sqref="B4" xr:uid="{FA00E714-B6B3-4923-A793-4F210D8FC6D6}">
      <formula1>42369</formula1>
    </dataValidation>
    <dataValidation type="decimal" errorStyle="warning" allowBlank="1" showInputMessage="1" showErrorMessage="1" error="Ihre Eingabe ist größer als 5 mal der Beitragsfreibetrag je Woche!" sqref="B120:B124" xr:uid="{062A4556-A70D-412C-93C2-DA9E50E2B1A5}">
      <formula1>0</formula1>
      <formula2>5*B98</formula2>
    </dataValidation>
    <dataValidation type="decimal" errorStyle="warning" allowBlank="1" showInputMessage="1" showErrorMessage="1" error="Auffällige Eingabe. IdR ist die im KollV vorgesehene arbeitszeit kürzer als 40 Std pro Woche!" sqref="C37" xr:uid="{CF52A563-AE68-476A-A5C6-9CBE1EEF7A00}">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2C67FFEE-05D3-4537-A4E3-0BD2CBB0B46D}">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A06BFBDE-C58D-4317-831A-7594F120CB23}">
      <formula1>0</formula1>
      <formula2>B110</formula2>
    </dataValidation>
    <dataValidation type="decimal" errorStyle="warning" allowBlank="1" showInputMessage="1" showErrorMessage="1" error="Wert erscheint hoch oder negative Werte nicht zulässig! Eingabe prüfen!" sqref="C134:C146" xr:uid="{1C3917DC-C74E-4BEC-8A27-A17FF39AD6D5}">
      <formula1>0</formula1>
      <formula2>0.15</formula2>
    </dataValidation>
    <dataValidation operator="greaterThan" allowBlank="1" showInputMessage="1" showErrorMessage="1" error="Bitte ein gültiges Datum eingeben! (TT.MM.JJJJ)" sqref="C130" xr:uid="{D06C3129-A4A8-494D-87B7-12488BA8573C}"/>
    <dataValidation type="list" showInputMessage="1" showErrorMessage="1" sqref="B134:B146" xr:uid="{06DF1713-2821-425C-9CBA-1E484CDCD320}">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EBB7E40F-2444-4B92-B1F7-512129319AAB}">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5BB56D10-702E-4BCC-9FB9-DD1B5447EDAF}">
      <formula1>B$97</formula1>
    </dataValidation>
  </dataValidation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88B8-14C4-474C-96E1-EA86B9CEA86F}">
  <sheetPr codeName="Tabelle4">
    <tabColor theme="7"/>
  </sheetPr>
  <dimension ref="A1:J162"/>
  <sheetViews>
    <sheetView showGridLines="0" zoomScaleNormal="100" workbookViewId="0">
      <selection activeCell="B104" sqref="B104"/>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8-te von 19 Blättern in dieser Datei [K3_Quelle])</v>
      </c>
      <c r="B2" s="254" t="str">
        <f ca="1">MID(J1,1,SEARCH(".",J1)-1)</f>
        <v>K3_Quelle</v>
      </c>
      <c r="C2" s="275"/>
      <c r="D2" s="255"/>
      <c r="E2" s="254" t="str">
        <f ca="1">MID(CELL("Dateiname",$A$1),FIND("]", CELL("Dateiname",$A$1))+1,31)</f>
        <v>Gärtner_25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174</v>
      </c>
      <c r="C3" s="303"/>
      <c r="D3" s="303"/>
      <c r="E3" s="303"/>
      <c r="F3" s="304"/>
      <c r="G3" s="150" t="str">
        <f ca="1">IF(TODAY()-B4&gt;365,"KollV-Datum älter als 1 Jahr!","")</f>
        <v/>
      </c>
    </row>
    <row r="4" spans="1:10" ht="16.5" thickTop="1" x14ac:dyDescent="0.25">
      <c r="A4" s="122" t="s">
        <v>298</v>
      </c>
      <c r="B4" s="123">
        <v>45717</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175</v>
      </c>
      <c r="B7" s="132">
        <v>18.03</v>
      </c>
      <c r="C7" s="63"/>
      <c r="D7" s="13">
        <f t="shared" ref="D7:D32" si="0">B7*$D$4</f>
        <v>18.03</v>
      </c>
      <c r="E7" s="105">
        <v>0.15</v>
      </c>
      <c r="F7" s="14">
        <f>D7*E7</f>
        <v>2.7044999999999999</v>
      </c>
    </row>
    <row r="8" spans="1:10" x14ac:dyDescent="0.25">
      <c r="A8" s="134" t="s">
        <v>176</v>
      </c>
      <c r="B8" s="91">
        <v>16.670000000000002</v>
      </c>
      <c r="C8" s="64"/>
      <c r="D8" s="6">
        <f t="shared" si="0"/>
        <v>16.670000000000002</v>
      </c>
      <c r="E8" s="106">
        <v>0.15</v>
      </c>
      <c r="F8" s="7">
        <f t="shared" ref="F8:F32" si="1">D8*E8</f>
        <v>2.5005000000000002</v>
      </c>
    </row>
    <row r="9" spans="1:10" x14ac:dyDescent="0.25">
      <c r="A9" s="134" t="s">
        <v>177</v>
      </c>
      <c r="B9" s="91">
        <v>15.62</v>
      </c>
      <c r="C9" s="64"/>
      <c r="D9" s="6">
        <f t="shared" si="0"/>
        <v>15.62</v>
      </c>
      <c r="E9" s="106">
        <v>0.15</v>
      </c>
      <c r="F9" s="7">
        <f t="shared" si="1"/>
        <v>2.343</v>
      </c>
      <c r="H9" s="15"/>
    </row>
    <row r="10" spans="1:10" x14ac:dyDescent="0.25">
      <c r="A10" s="134" t="s">
        <v>331</v>
      </c>
      <c r="B10" s="91">
        <v>15.16</v>
      </c>
      <c r="C10" s="64"/>
      <c r="D10" s="6">
        <f t="shared" si="0"/>
        <v>15.16</v>
      </c>
      <c r="E10" s="106">
        <v>0.15</v>
      </c>
      <c r="F10" s="7">
        <f t="shared" si="1"/>
        <v>2.274</v>
      </c>
    </row>
    <row r="11" spans="1:10" x14ac:dyDescent="0.25">
      <c r="A11" s="134" t="s">
        <v>178</v>
      </c>
      <c r="B11" s="91">
        <v>14.85</v>
      </c>
      <c r="C11" s="64"/>
      <c r="D11" s="6">
        <f t="shared" si="0"/>
        <v>14.85</v>
      </c>
      <c r="E11" s="106">
        <v>0.15</v>
      </c>
      <c r="F11" s="7">
        <f t="shared" si="1"/>
        <v>2.2275</v>
      </c>
    </row>
    <row r="12" spans="1:10" x14ac:dyDescent="0.25">
      <c r="A12" s="134" t="s">
        <v>179</v>
      </c>
      <c r="B12" s="91">
        <v>14.4</v>
      </c>
      <c r="C12" s="64"/>
      <c r="D12" s="6">
        <f t="shared" si="0"/>
        <v>14.4</v>
      </c>
      <c r="E12" s="106">
        <v>0.15</v>
      </c>
      <c r="F12" s="7">
        <f t="shared" si="1"/>
        <v>2.16</v>
      </c>
    </row>
    <row r="13" spans="1:10" x14ac:dyDescent="0.25">
      <c r="A13" s="134" t="s">
        <v>180</v>
      </c>
      <c r="B13" s="91">
        <v>13.74</v>
      </c>
      <c r="C13" s="64"/>
      <c r="D13" s="6">
        <f t="shared" si="0"/>
        <v>13.74</v>
      </c>
      <c r="E13" s="106">
        <v>0.15</v>
      </c>
      <c r="F13" s="7">
        <f t="shared" si="1"/>
        <v>2.0609999999999999</v>
      </c>
    </row>
    <row r="14" spans="1:10" x14ac:dyDescent="0.25">
      <c r="A14" s="134" t="s">
        <v>181</v>
      </c>
      <c r="B14" s="91">
        <v>12.83</v>
      </c>
      <c r="C14" s="64"/>
      <c r="D14" s="6">
        <f t="shared" si="0"/>
        <v>12.83</v>
      </c>
      <c r="E14" s="106">
        <v>0.15</v>
      </c>
      <c r="F14" s="7">
        <f t="shared" si="1"/>
        <v>1.9244999999999999</v>
      </c>
    </row>
    <row r="15" spans="1:10" x14ac:dyDescent="0.25">
      <c r="A15" s="134"/>
      <c r="B15" s="91"/>
      <c r="C15" s="64"/>
      <c r="D15" s="6">
        <f t="shared" si="0"/>
        <v>0</v>
      </c>
      <c r="E15" s="106"/>
      <c r="F15" s="7">
        <f t="shared" si="1"/>
        <v>0</v>
      </c>
    </row>
    <row r="16" spans="1:10" x14ac:dyDescent="0.25">
      <c r="A16" s="134" t="s">
        <v>330</v>
      </c>
      <c r="B16" s="91"/>
      <c r="C16" s="64"/>
      <c r="D16" s="6">
        <f t="shared" si="0"/>
        <v>0</v>
      </c>
      <c r="E16" s="106"/>
      <c r="F16" s="7">
        <f t="shared" si="1"/>
        <v>0</v>
      </c>
    </row>
    <row r="17" spans="1:6" x14ac:dyDescent="0.25">
      <c r="A17" s="60" t="s">
        <v>329</v>
      </c>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39</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17</v>
      </c>
      <c r="B39" s="74">
        <v>1</v>
      </c>
      <c r="C39" s="75">
        <v>0.5</v>
      </c>
      <c r="E39" s="240"/>
      <c r="F39" s="242"/>
    </row>
    <row r="40" spans="1:6" x14ac:dyDescent="0.25">
      <c r="A40" s="134" t="s">
        <v>18</v>
      </c>
      <c r="B40" s="76">
        <v>1</v>
      </c>
      <c r="C40" s="77">
        <v>1</v>
      </c>
      <c r="E40" s="240"/>
      <c r="F40" s="242"/>
    </row>
    <row r="41" spans="1:6" x14ac:dyDescent="0.25">
      <c r="A41" s="134"/>
      <c r="B41" s="76"/>
      <c r="C41" s="77"/>
      <c r="E41" s="240"/>
      <c r="F41" s="242"/>
    </row>
    <row r="42" spans="1:6" x14ac:dyDescent="0.25">
      <c r="A42" s="134"/>
      <c r="B42" s="76"/>
      <c r="C42" s="77"/>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t="s">
        <v>46</v>
      </c>
      <c r="B50" s="74">
        <v>1</v>
      </c>
      <c r="C50" s="75">
        <v>1</v>
      </c>
      <c r="E50" s="240"/>
      <c r="F50" s="242"/>
    </row>
    <row r="51" spans="1:6" x14ac:dyDescent="0.25">
      <c r="A51" s="134"/>
      <c r="B51" s="76"/>
      <c r="C51" s="77"/>
      <c r="E51" s="243"/>
      <c r="F51" s="245"/>
    </row>
    <row r="52" spans="1:6" x14ac:dyDescent="0.25">
      <c r="A52" s="134" t="s">
        <v>182</v>
      </c>
      <c r="B52" s="76">
        <v>1</v>
      </c>
      <c r="C52" s="77">
        <v>1.5</v>
      </c>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186</v>
      </c>
      <c r="B68" s="87">
        <v>0.2</v>
      </c>
      <c r="C68" s="85"/>
      <c r="D68" s="25" t="str">
        <f>IF(AND(B68&gt;0,C68&gt;0),"Entweder in % oder €-Wert angeben!!","")</f>
        <v/>
      </c>
    </row>
    <row r="69" spans="1:5" x14ac:dyDescent="0.25">
      <c r="A69" s="134" t="s">
        <v>187</v>
      </c>
      <c r="B69" s="88">
        <v>0.2</v>
      </c>
      <c r="C69" s="85"/>
      <c r="D69" s="25" t="str">
        <f t="shared" ref="D69:D94" si="2">IF(AND(B69&gt;0,C69&gt;0),"Entweder in % oder €-Wert angeben!!","")</f>
        <v/>
      </c>
    </row>
    <row r="70" spans="1:5" x14ac:dyDescent="0.25">
      <c r="A70" s="134" t="s">
        <v>188</v>
      </c>
      <c r="B70" s="88">
        <v>0.1</v>
      </c>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183</v>
      </c>
      <c r="B100" s="90">
        <v>10.5</v>
      </c>
      <c r="C100" s="90"/>
      <c r="D100" s="7">
        <f>B100+C100</f>
        <v>10.5</v>
      </c>
    </row>
    <row r="101" spans="1:7" x14ac:dyDescent="0.25">
      <c r="A101" s="138" t="s">
        <v>184</v>
      </c>
      <c r="B101" s="90">
        <v>17</v>
      </c>
      <c r="C101" s="90"/>
      <c r="D101" s="7">
        <f t="shared" ref="D101:D110" si="3">B101+C101</f>
        <v>17</v>
      </c>
    </row>
    <row r="102" spans="1:7" x14ac:dyDescent="0.25">
      <c r="A102" s="138" t="s">
        <v>185</v>
      </c>
      <c r="B102" s="90">
        <v>26.4</v>
      </c>
      <c r="C102" s="90"/>
      <c r="D102" s="7">
        <f t="shared" si="3"/>
        <v>26.4</v>
      </c>
    </row>
    <row r="103" spans="1:7" x14ac:dyDescent="0.25">
      <c r="A103" s="138" t="s">
        <v>64</v>
      </c>
      <c r="B103" s="90">
        <v>17</v>
      </c>
      <c r="C103" s="90"/>
      <c r="D103" s="7">
        <f t="shared" si="3"/>
        <v>17</v>
      </c>
    </row>
    <row r="104" spans="1:7" x14ac:dyDescent="0.25">
      <c r="A104" s="138"/>
      <c r="B104" s="90"/>
      <c r="C104" s="90"/>
      <c r="D104" s="7">
        <f t="shared" si="3"/>
        <v>0</v>
      </c>
    </row>
    <row r="105" spans="1:7" x14ac:dyDescent="0.25">
      <c r="A105" s="134"/>
      <c r="B105" s="90"/>
      <c r="C105" s="90"/>
      <c r="D105" s="7">
        <f t="shared" si="3"/>
        <v>0</v>
      </c>
    </row>
    <row r="106" spans="1:7" x14ac:dyDescent="0.25">
      <c r="A106" s="131"/>
      <c r="B106" s="89"/>
      <c r="C106" s="89"/>
      <c r="D106" s="7">
        <f t="shared" si="3"/>
        <v>0</v>
      </c>
    </row>
    <row r="107" spans="1:7" x14ac:dyDescent="0.25">
      <c r="A107" s="131"/>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c r="B121" s="61"/>
      <c r="C121" s="61"/>
      <c r="D121" s="26">
        <f t="shared" si="5"/>
        <v>0</v>
      </c>
    </row>
    <row r="122" spans="1:6" x14ac:dyDescent="0.25">
      <c r="A122" s="60"/>
      <c r="B122" s="61"/>
      <c r="C122" s="61"/>
      <c r="D122" s="26">
        <f t="shared" si="5"/>
        <v>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119</v>
      </c>
      <c r="C143" s="36">
        <f>IF(B143=B$132,DPNK!B18,"")</f>
        <v>1.5299999999999999E-2</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0.29569999999999996</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0.66600000000000004</v>
      </c>
      <c r="F152" s="240"/>
      <c r="G152" s="241"/>
      <c r="H152" s="242"/>
    </row>
    <row r="153" spans="1:8" x14ac:dyDescent="0.25">
      <c r="A153" s="280" t="s">
        <v>122</v>
      </c>
      <c r="B153" s="281"/>
      <c r="C153" s="282"/>
      <c r="D153" s="45" t="s">
        <v>125</v>
      </c>
      <c r="E153" s="118">
        <v>0</v>
      </c>
      <c r="F153" s="240"/>
      <c r="G153" s="241"/>
      <c r="H153" s="242"/>
    </row>
    <row r="154" spans="1:8" x14ac:dyDescent="0.25">
      <c r="A154" s="280" t="s">
        <v>123</v>
      </c>
      <c r="B154" s="281"/>
      <c r="C154" s="282"/>
      <c r="D154" s="45" t="s">
        <v>126</v>
      </c>
      <c r="E154" s="118">
        <v>0</v>
      </c>
      <c r="F154" s="240"/>
      <c r="G154" s="241"/>
      <c r="H154" s="242"/>
    </row>
    <row r="155" spans="1:8" x14ac:dyDescent="0.25">
      <c r="A155" s="283" t="s">
        <v>128</v>
      </c>
      <c r="B155" s="284"/>
      <c r="C155" s="285"/>
      <c r="D155" s="46" t="s">
        <v>127</v>
      </c>
      <c r="E155" s="119">
        <v>0</v>
      </c>
      <c r="F155" s="240"/>
      <c r="G155" s="241"/>
      <c r="H155" s="242"/>
    </row>
    <row r="156" spans="1:8" x14ac:dyDescent="0.25">
      <c r="A156" s="286" t="s">
        <v>29</v>
      </c>
      <c r="B156" s="287"/>
      <c r="C156" s="288"/>
      <c r="D156" s="47" t="s">
        <v>129</v>
      </c>
      <c r="E156" s="120">
        <f>SUM(E152:E155)</f>
        <v>0.66600000000000004</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GdxOrc45zc4ubiMFswifKKaSu2eTLQjDxP6T717f4psBNBPC3MC64uditYrwaApLw27AcMrYcy9laT/YaXcvsQ==" saltValue="LjzeF94B7ObpaE49/UXulA==" spinCount="100000" sheet="1" formatColumns="0" selectLockedCells="1"/>
  <mergeCells count="46">
    <mergeCell ref="A156:C156"/>
    <mergeCell ref="A157:E157"/>
    <mergeCell ref="A158:E162"/>
    <mergeCell ref="A125:D126"/>
    <mergeCell ref="A128:F128"/>
    <mergeCell ref="D130:F132"/>
    <mergeCell ref="C131:C132"/>
    <mergeCell ref="A132:A133"/>
    <mergeCell ref="A149:A150"/>
    <mergeCell ref="E149:E151"/>
    <mergeCell ref="F149:H158"/>
    <mergeCell ref="A151:D151"/>
    <mergeCell ref="A152:C152"/>
    <mergeCell ref="D142:H143"/>
    <mergeCell ref="A153:C153"/>
    <mergeCell ref="A154:C154"/>
    <mergeCell ref="A155:C155"/>
    <mergeCell ref="A117:A118"/>
    <mergeCell ref="B117:D117"/>
    <mergeCell ref="A34:F34"/>
    <mergeCell ref="A36:C36"/>
    <mergeCell ref="E36:F36"/>
    <mergeCell ref="E37:F51"/>
    <mergeCell ref="A61:C63"/>
    <mergeCell ref="A66:C66"/>
    <mergeCell ref="A96:D96"/>
    <mergeCell ref="A98:A99"/>
    <mergeCell ref="B98:D98"/>
    <mergeCell ref="A112:A113"/>
    <mergeCell ref="B112:D112"/>
    <mergeCell ref="E97:G99"/>
    <mergeCell ref="D37:D38"/>
    <mergeCell ref="E108:G111"/>
    <mergeCell ref="F5:F6"/>
    <mergeCell ref="A1:F1"/>
    <mergeCell ref="B2:D2"/>
    <mergeCell ref="E2:F2"/>
    <mergeCell ref="G2:H2"/>
    <mergeCell ref="B3:F3"/>
    <mergeCell ref="E4:F4"/>
    <mergeCell ref="A5:A6"/>
    <mergeCell ref="B5:B6"/>
    <mergeCell ref="C5:C6"/>
    <mergeCell ref="D5:D6"/>
    <mergeCell ref="E5:E6"/>
    <mergeCell ref="G5:I6"/>
  </mergeCells>
  <conditionalFormatting sqref="A134:A146">
    <cfRule type="expression" dxfId="10" priority="1">
      <formula>($B134&lt;&gt;"Ja")</formula>
    </cfRule>
  </conditionalFormatting>
  <dataValidations count="10">
    <dataValidation type="date" operator="greaterThan" allowBlank="1" showInputMessage="1" showErrorMessage="1" error="Datum eingeben (TT.MM.JJJJ)." sqref="B4" xr:uid="{DFD21BF3-198D-41A9-A10C-B9F02BCAFE9C}">
      <formula1>42369</formula1>
    </dataValidation>
    <dataValidation type="decimal" errorStyle="warning" allowBlank="1" showInputMessage="1" showErrorMessage="1" error="Ihre Eingabe ist größer als 5 mal der Beitragsfreibetrag je Woche!" sqref="B120:B124" xr:uid="{E1A1EF52-C1E0-408A-A0F4-6864AE9C5849}">
      <formula1>0</formula1>
      <formula2>5*B98</formula2>
    </dataValidation>
    <dataValidation type="decimal" errorStyle="warning" allowBlank="1" showInputMessage="1" showErrorMessage="1" error="Auffällige Eingabe. IdR ist die im KollV vorgesehene arbeitszeit kürzer als 40 Std pro Woche!" sqref="C37" xr:uid="{48BD3F62-9B97-4C15-B36D-A8829246079F}">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424E33A1-73E5-424C-AF70-3E56AF69B141}">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E076BBEC-87B0-4C37-9DC4-CD3BBD2E0ADC}">
      <formula1>0</formula1>
      <formula2>B110</formula2>
    </dataValidation>
    <dataValidation type="decimal" errorStyle="warning" allowBlank="1" showInputMessage="1" showErrorMessage="1" error="Wert erscheint hoch oder negative Werte nicht zulässig! Eingabe prüfen!" sqref="C134:C146" xr:uid="{EBBC571B-1C3B-459F-87F6-F7D71EC9EC49}">
      <formula1>0</formula1>
      <formula2>0.15</formula2>
    </dataValidation>
    <dataValidation operator="greaterThan" allowBlank="1" showInputMessage="1" showErrorMessage="1" error="Bitte ein gültiges Datum eingeben! (TT.MM.JJJJ)" sqref="C130" xr:uid="{3EF7C55F-6C54-4012-9A93-9ABB0295605E}"/>
    <dataValidation type="list" showInputMessage="1" showErrorMessage="1" sqref="B134:B146" xr:uid="{59A8998E-6DCF-4DF3-93F8-1B5CFE1CEE18}">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9CD09DCC-0CA6-4400-B2C5-0D1274E4987A}">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2B3F3E2F-45DF-4650-829D-A3E3A5598E7D}">
      <formula1>B$97</formula1>
    </dataValidation>
  </dataValidation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37214-9A4B-438A-8050-AE42610B6FDF}">
  <sheetPr codeName="Tabelle9">
    <tabColor theme="6"/>
  </sheetPr>
  <dimension ref="A1:J162"/>
  <sheetViews>
    <sheetView showGridLines="0" zoomScaleNormal="100" workbookViewId="0">
      <selection activeCell="B103" sqref="B103"/>
    </sheetView>
  </sheetViews>
  <sheetFormatPr baseColWidth="10" defaultColWidth="12.85546875" defaultRowHeight="15.75" x14ac:dyDescent="0.25"/>
  <cols>
    <col min="1" max="1" width="37.5703125" style="12" customWidth="1"/>
    <col min="2" max="4" width="12" style="12" customWidth="1"/>
    <col min="5" max="16384" width="12.85546875" style="12"/>
  </cols>
  <sheetData>
    <row r="1" spans="1:10" ht="108.4" customHeight="1" x14ac:dyDescent="0.25">
      <c r="A1" s="262" t="s">
        <v>360</v>
      </c>
      <c r="B1" s="263"/>
      <c r="C1" s="263"/>
      <c r="D1" s="263"/>
      <c r="E1" s="263"/>
      <c r="F1" s="264"/>
      <c r="I1" s="102" t="s">
        <v>295</v>
      </c>
      <c r="J1" s="102" t="str">
        <f ca="1">MID(CELL("Dateiname",A1),SEARCH("[",CELL("Dateiname",A1))+1,SEARCH("]",CELL("Dateiname",A1))-SEARCH("[",CELL("Dateiname",A1))-1)</f>
        <v>K3_Quelle.xlsx</v>
      </c>
    </row>
    <row r="2" spans="1:10" ht="80.099999999999994" customHeight="1" thickBot="1" x14ac:dyDescent="0.3">
      <c r="A2" s="121"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9-te von 19 Blättern in dieser Datei [K3_Quelle])</v>
      </c>
      <c r="B2" s="254" t="str">
        <f ca="1">MID(J1,1,SEARCH(".",J1)-1)</f>
        <v>K3_Quelle</v>
      </c>
      <c r="C2" s="275"/>
      <c r="D2" s="255"/>
      <c r="E2" s="254" t="str">
        <f ca="1">MID(CELL("Dateiname",$A$1),FIND("]", CELL("Dateiname",$A$1))+1,31)</f>
        <v>Hafner_Platten_Fliesenl_25</v>
      </c>
      <c r="F2" s="255"/>
      <c r="G2" s="25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53"/>
    </row>
    <row r="3" spans="1:10" ht="30" customHeight="1" thickTop="1" thickBot="1" x14ac:dyDescent="0.3">
      <c r="A3" s="128" t="s">
        <v>309</v>
      </c>
      <c r="B3" s="302" t="s">
        <v>402</v>
      </c>
      <c r="C3" s="303"/>
      <c r="D3" s="303"/>
      <c r="E3" s="303"/>
      <c r="F3" s="304"/>
      <c r="G3" s="150" t="str">
        <f ca="1">IF(TODAY()-B4&gt;365,"KollV-Datum älter als 1 Jahr!","")</f>
        <v/>
      </c>
    </row>
    <row r="4" spans="1:10" ht="16.5" thickTop="1" x14ac:dyDescent="0.25">
      <c r="A4" s="122" t="s">
        <v>298</v>
      </c>
      <c r="B4" s="123">
        <v>45778</v>
      </c>
      <c r="C4" s="122" t="s">
        <v>297</v>
      </c>
      <c r="D4" s="124">
        <v>1</v>
      </c>
      <c r="E4" s="268" t="s">
        <v>1</v>
      </c>
      <c r="F4" s="269"/>
      <c r="G4" s="151" t="str">
        <f>IF(D4="","Faktor zur Umrechnung, bzw 1,0 eintragen.","")</f>
        <v/>
      </c>
    </row>
    <row r="5" spans="1:10" ht="15.75" customHeight="1" x14ac:dyDescent="0.25">
      <c r="A5" s="270" t="s">
        <v>299</v>
      </c>
      <c r="B5" s="201" t="s">
        <v>300</v>
      </c>
      <c r="C5" s="201" t="s">
        <v>301</v>
      </c>
      <c r="D5" s="272" t="s">
        <v>291</v>
      </c>
      <c r="E5" s="201" t="s">
        <v>292</v>
      </c>
      <c r="F5" s="272" t="s">
        <v>2</v>
      </c>
      <c r="G5" s="250" t="str">
        <f>"Info: Der Faktor von "&amp;TEXT(D4,"0,000000")&amp;" stellt einen Teiler von "&amp;TEXT(1/D4,"0,00")&amp;" dar."</f>
        <v>Info: Der Faktor von 1,000000 stellt einen Teiler von 1,00 dar.</v>
      </c>
      <c r="H5" s="251"/>
      <c r="I5" s="251"/>
    </row>
    <row r="6" spans="1:10" x14ac:dyDescent="0.25">
      <c r="A6" s="271"/>
      <c r="B6" s="202"/>
      <c r="C6" s="202"/>
      <c r="D6" s="273"/>
      <c r="E6" s="202"/>
      <c r="F6" s="274"/>
      <c r="G6" s="250"/>
      <c r="H6" s="251"/>
      <c r="I6" s="251"/>
    </row>
    <row r="7" spans="1:10" x14ac:dyDescent="0.25">
      <c r="A7" s="133" t="s">
        <v>250</v>
      </c>
      <c r="B7" s="132">
        <v>18.12</v>
      </c>
      <c r="C7" s="63"/>
      <c r="D7" s="13">
        <f t="shared" ref="D7:D32" si="0">B7*$D$4</f>
        <v>18.12</v>
      </c>
      <c r="E7" s="105">
        <v>0.15</v>
      </c>
      <c r="F7" s="14">
        <f>D7*E7</f>
        <v>2.718</v>
      </c>
    </row>
    <row r="8" spans="1:10" x14ac:dyDescent="0.25">
      <c r="A8" s="134" t="s">
        <v>252</v>
      </c>
      <c r="B8" s="91">
        <v>17.22</v>
      </c>
      <c r="C8" s="64"/>
      <c r="D8" s="6">
        <f t="shared" si="0"/>
        <v>17.22</v>
      </c>
      <c r="E8" s="106">
        <v>0.15</v>
      </c>
      <c r="F8" s="7">
        <f t="shared" ref="F8:F32" si="1">D8*E8</f>
        <v>2.5829999999999997</v>
      </c>
    </row>
    <row r="9" spans="1:10" x14ac:dyDescent="0.25">
      <c r="A9" s="134" t="s">
        <v>251</v>
      </c>
      <c r="B9" s="91">
        <v>16.239999999999998</v>
      </c>
      <c r="C9" s="64"/>
      <c r="D9" s="6">
        <f t="shared" si="0"/>
        <v>16.239999999999998</v>
      </c>
      <c r="E9" s="106">
        <v>0.15</v>
      </c>
      <c r="F9" s="7">
        <f t="shared" si="1"/>
        <v>2.4359999999999995</v>
      </c>
      <c r="H9" s="15"/>
    </row>
    <row r="10" spans="1:10" x14ac:dyDescent="0.25">
      <c r="A10" s="134" t="s">
        <v>253</v>
      </c>
      <c r="B10" s="91">
        <v>15.42</v>
      </c>
      <c r="C10" s="64"/>
      <c r="D10" s="6">
        <f t="shared" si="0"/>
        <v>15.42</v>
      </c>
      <c r="E10" s="106">
        <v>0.15</v>
      </c>
      <c r="F10" s="7">
        <f t="shared" si="1"/>
        <v>2.3129999999999997</v>
      </c>
    </row>
    <row r="11" spans="1:10" x14ac:dyDescent="0.25">
      <c r="A11" s="134" t="s">
        <v>232</v>
      </c>
      <c r="B11" s="91">
        <v>14.81</v>
      </c>
      <c r="C11" s="64"/>
      <c r="D11" s="6">
        <f t="shared" si="0"/>
        <v>14.81</v>
      </c>
      <c r="E11" s="106">
        <v>0.15</v>
      </c>
      <c r="F11" s="7">
        <f t="shared" si="1"/>
        <v>2.2214999999999998</v>
      </c>
    </row>
    <row r="12" spans="1:10" x14ac:dyDescent="0.25">
      <c r="A12" s="134" t="s">
        <v>278</v>
      </c>
      <c r="B12" s="91">
        <v>14.79</v>
      </c>
      <c r="C12" s="64"/>
      <c r="D12" s="6">
        <f t="shared" si="0"/>
        <v>14.79</v>
      </c>
      <c r="E12" s="106">
        <v>0.15</v>
      </c>
      <c r="F12" s="7">
        <f t="shared" si="1"/>
        <v>2.2184999999999997</v>
      </c>
    </row>
    <row r="13" spans="1:10" x14ac:dyDescent="0.25">
      <c r="A13" s="134"/>
      <c r="B13" s="91"/>
      <c r="C13" s="64"/>
      <c r="D13" s="6">
        <f t="shared" si="0"/>
        <v>0</v>
      </c>
      <c r="E13" s="106"/>
      <c r="F13" s="7">
        <f t="shared" si="1"/>
        <v>0</v>
      </c>
    </row>
    <row r="14" spans="1:10" x14ac:dyDescent="0.25">
      <c r="A14" s="134"/>
      <c r="B14" s="91"/>
      <c r="C14" s="64"/>
      <c r="D14" s="6">
        <f t="shared" si="0"/>
        <v>0</v>
      </c>
      <c r="E14" s="106"/>
      <c r="F14" s="7">
        <f t="shared" si="1"/>
        <v>0</v>
      </c>
    </row>
    <row r="15" spans="1:10" x14ac:dyDescent="0.25">
      <c r="A15" s="134"/>
      <c r="B15" s="91"/>
      <c r="C15" s="64"/>
      <c r="D15" s="6">
        <f t="shared" si="0"/>
        <v>0</v>
      </c>
      <c r="E15" s="106"/>
      <c r="F15" s="7">
        <f t="shared" si="1"/>
        <v>0</v>
      </c>
    </row>
    <row r="16" spans="1:10" x14ac:dyDescent="0.25">
      <c r="A16" s="134" t="s">
        <v>330</v>
      </c>
      <c r="B16" s="91"/>
      <c r="C16" s="64"/>
      <c r="D16" s="6">
        <f t="shared" si="0"/>
        <v>0</v>
      </c>
      <c r="E16" s="106"/>
      <c r="F16" s="7">
        <f t="shared" si="1"/>
        <v>0</v>
      </c>
    </row>
    <row r="17" spans="1:6" x14ac:dyDescent="0.25">
      <c r="A17" s="60" t="s">
        <v>329</v>
      </c>
      <c r="B17" s="61"/>
      <c r="C17" s="64"/>
      <c r="D17" s="6">
        <f t="shared" si="0"/>
        <v>0</v>
      </c>
      <c r="E17" s="104"/>
      <c r="F17" s="7">
        <f t="shared" si="1"/>
        <v>0</v>
      </c>
    </row>
    <row r="18" spans="1:6" x14ac:dyDescent="0.25">
      <c r="A18" s="60"/>
      <c r="B18" s="61"/>
      <c r="C18" s="64"/>
      <c r="D18" s="6">
        <f t="shared" si="0"/>
        <v>0</v>
      </c>
      <c r="E18" s="104"/>
      <c r="F18" s="7">
        <f t="shared" si="1"/>
        <v>0</v>
      </c>
    </row>
    <row r="19" spans="1:6" x14ac:dyDescent="0.25">
      <c r="A19" s="60"/>
      <c r="B19" s="61"/>
      <c r="C19" s="64"/>
      <c r="D19" s="6">
        <f t="shared" si="0"/>
        <v>0</v>
      </c>
      <c r="E19" s="104"/>
      <c r="F19" s="7">
        <f t="shared" si="1"/>
        <v>0</v>
      </c>
    </row>
    <row r="20" spans="1:6" x14ac:dyDescent="0.25">
      <c r="A20" s="60"/>
      <c r="B20" s="61"/>
      <c r="C20" s="64"/>
      <c r="D20" s="6">
        <f t="shared" si="0"/>
        <v>0</v>
      </c>
      <c r="E20" s="104"/>
      <c r="F20" s="7">
        <f t="shared" si="1"/>
        <v>0</v>
      </c>
    </row>
    <row r="21" spans="1:6" x14ac:dyDescent="0.25">
      <c r="A21" s="60"/>
      <c r="B21" s="61"/>
      <c r="C21" s="64"/>
      <c r="D21" s="6">
        <f t="shared" si="0"/>
        <v>0</v>
      </c>
      <c r="E21" s="104"/>
      <c r="F21" s="7">
        <f t="shared" si="1"/>
        <v>0</v>
      </c>
    </row>
    <row r="22" spans="1:6" x14ac:dyDescent="0.25">
      <c r="A22" s="60"/>
      <c r="B22" s="61"/>
      <c r="C22" s="64"/>
      <c r="D22" s="6">
        <f t="shared" si="0"/>
        <v>0</v>
      </c>
      <c r="E22" s="104"/>
      <c r="F22" s="7">
        <f t="shared" si="1"/>
        <v>0</v>
      </c>
    </row>
    <row r="23" spans="1:6" x14ac:dyDescent="0.25">
      <c r="A23" s="60"/>
      <c r="B23" s="61"/>
      <c r="C23" s="64"/>
      <c r="D23" s="6">
        <f t="shared" si="0"/>
        <v>0</v>
      </c>
      <c r="E23" s="104"/>
      <c r="F23" s="7">
        <f t="shared" si="1"/>
        <v>0</v>
      </c>
    </row>
    <row r="24" spans="1:6" x14ac:dyDescent="0.25">
      <c r="A24" s="60"/>
      <c r="B24" s="61"/>
      <c r="C24" s="64"/>
      <c r="D24" s="6">
        <f t="shared" si="0"/>
        <v>0</v>
      </c>
      <c r="E24" s="104"/>
      <c r="F24" s="7">
        <f t="shared" si="1"/>
        <v>0</v>
      </c>
    </row>
    <row r="25" spans="1:6" x14ac:dyDescent="0.25">
      <c r="A25" s="60"/>
      <c r="B25" s="61"/>
      <c r="C25" s="64"/>
      <c r="D25" s="6">
        <f t="shared" si="0"/>
        <v>0</v>
      </c>
      <c r="E25" s="104"/>
      <c r="F25" s="7">
        <f t="shared" si="1"/>
        <v>0</v>
      </c>
    </row>
    <row r="26" spans="1:6" x14ac:dyDescent="0.25">
      <c r="A26" s="60"/>
      <c r="B26" s="61"/>
      <c r="C26" s="64"/>
      <c r="D26" s="6">
        <f t="shared" si="0"/>
        <v>0</v>
      </c>
      <c r="E26" s="104"/>
      <c r="F26" s="7">
        <f t="shared" si="1"/>
        <v>0</v>
      </c>
    </row>
    <row r="27" spans="1:6" x14ac:dyDescent="0.25">
      <c r="A27" s="60"/>
      <c r="B27" s="61"/>
      <c r="C27" s="64"/>
      <c r="D27" s="6">
        <f t="shared" si="0"/>
        <v>0</v>
      </c>
      <c r="E27" s="104"/>
      <c r="F27" s="7">
        <f t="shared" si="1"/>
        <v>0</v>
      </c>
    </row>
    <row r="28" spans="1:6" x14ac:dyDescent="0.25">
      <c r="A28" s="60"/>
      <c r="B28" s="61"/>
      <c r="C28" s="64"/>
      <c r="D28" s="6">
        <f t="shared" si="0"/>
        <v>0</v>
      </c>
      <c r="E28" s="104"/>
      <c r="F28" s="7">
        <f t="shared" si="1"/>
        <v>0</v>
      </c>
    </row>
    <row r="29" spans="1:6" x14ac:dyDescent="0.25">
      <c r="A29" s="60"/>
      <c r="B29" s="61"/>
      <c r="C29" s="64"/>
      <c r="D29" s="6">
        <f t="shared" si="0"/>
        <v>0</v>
      </c>
      <c r="E29" s="104"/>
      <c r="F29" s="7">
        <f t="shared" si="1"/>
        <v>0</v>
      </c>
    </row>
    <row r="30" spans="1:6" x14ac:dyDescent="0.25">
      <c r="A30" s="60"/>
      <c r="B30" s="61"/>
      <c r="C30" s="64"/>
      <c r="D30" s="6">
        <f t="shared" si="0"/>
        <v>0</v>
      </c>
      <c r="E30" s="104"/>
      <c r="F30" s="7">
        <f t="shared" si="1"/>
        <v>0</v>
      </c>
    </row>
    <row r="31" spans="1:6" x14ac:dyDescent="0.25">
      <c r="A31" s="60"/>
      <c r="B31" s="61"/>
      <c r="C31" s="64"/>
      <c r="D31" s="6">
        <f t="shared" si="0"/>
        <v>0</v>
      </c>
      <c r="E31" s="104"/>
      <c r="F31" s="7">
        <f t="shared" si="1"/>
        <v>0</v>
      </c>
    </row>
    <row r="32" spans="1:6" x14ac:dyDescent="0.25">
      <c r="A32" s="60"/>
      <c r="B32" s="61"/>
      <c r="C32" s="64"/>
      <c r="D32" s="6">
        <f t="shared" si="0"/>
        <v>0</v>
      </c>
      <c r="E32" s="104"/>
      <c r="F32" s="7">
        <f t="shared" si="1"/>
        <v>0</v>
      </c>
    </row>
    <row r="33" spans="1:6" x14ac:dyDescent="0.25">
      <c r="A33" s="49"/>
      <c r="B33" s="7"/>
      <c r="C33" s="51"/>
      <c r="D33" s="8"/>
      <c r="E33" s="50"/>
      <c r="F33" s="9"/>
    </row>
    <row r="34" spans="1:6" x14ac:dyDescent="0.25">
      <c r="A34" s="220" t="s">
        <v>15</v>
      </c>
      <c r="B34" s="221"/>
      <c r="C34" s="221"/>
      <c r="D34" s="221"/>
      <c r="E34" s="221"/>
      <c r="F34" s="222"/>
    </row>
    <row r="36" spans="1:6" x14ac:dyDescent="0.25">
      <c r="A36" s="223" t="s">
        <v>302</v>
      </c>
      <c r="B36" s="224"/>
      <c r="C36" s="225"/>
      <c r="E36" s="248" t="s">
        <v>310</v>
      </c>
      <c r="F36" s="249"/>
    </row>
    <row r="37" spans="1:6" ht="15.75" customHeight="1" x14ac:dyDescent="0.25">
      <c r="A37" s="16" t="s">
        <v>315</v>
      </c>
      <c r="B37" s="17"/>
      <c r="C37" s="65">
        <v>39</v>
      </c>
      <c r="D37" s="259" t="str">
        <f>IF(C37="","Arb.-Zeit eintragen!","")</f>
        <v/>
      </c>
      <c r="E37" s="240" t="s">
        <v>311</v>
      </c>
      <c r="F37" s="242"/>
    </row>
    <row r="38" spans="1:6" ht="18" x14ac:dyDescent="0.25">
      <c r="A38" s="16" t="s">
        <v>316</v>
      </c>
      <c r="B38" s="18" t="s">
        <v>70</v>
      </c>
      <c r="C38" s="18" t="s">
        <v>16</v>
      </c>
      <c r="D38" s="259"/>
      <c r="E38" s="240"/>
      <c r="F38" s="242"/>
    </row>
    <row r="39" spans="1:6" x14ac:dyDescent="0.25">
      <c r="A39" s="133" t="s">
        <v>256</v>
      </c>
      <c r="B39" s="74">
        <v>1</v>
      </c>
      <c r="C39" s="75">
        <v>0</v>
      </c>
      <c r="E39" s="240"/>
      <c r="F39" s="242"/>
    </row>
    <row r="40" spans="1:6" x14ac:dyDescent="0.25">
      <c r="A40" s="134"/>
      <c r="B40" s="76"/>
      <c r="C40" s="77"/>
      <c r="E40" s="240"/>
      <c r="F40" s="242"/>
    </row>
    <row r="41" spans="1:6" x14ac:dyDescent="0.25">
      <c r="A41" s="134" t="s">
        <v>17</v>
      </c>
      <c r="B41" s="76">
        <v>1</v>
      </c>
      <c r="C41" s="77">
        <v>0.5</v>
      </c>
      <c r="E41" s="240"/>
      <c r="F41" s="242"/>
    </row>
    <row r="42" spans="1:6" x14ac:dyDescent="0.25">
      <c r="A42" s="134" t="s">
        <v>18</v>
      </c>
      <c r="B42" s="76">
        <v>1</v>
      </c>
      <c r="C42" s="77">
        <v>1</v>
      </c>
      <c r="E42" s="240"/>
      <c r="F42" s="242"/>
    </row>
    <row r="43" spans="1:6" x14ac:dyDescent="0.25">
      <c r="A43" s="134"/>
      <c r="B43" s="76"/>
      <c r="C43" s="77"/>
      <c r="E43" s="240"/>
      <c r="F43" s="242"/>
    </row>
    <row r="44" spans="1:6" x14ac:dyDescent="0.25">
      <c r="A44" s="134"/>
      <c r="B44" s="76"/>
      <c r="C44" s="77"/>
      <c r="E44" s="240"/>
      <c r="F44" s="242"/>
    </row>
    <row r="45" spans="1:6" x14ac:dyDescent="0.25">
      <c r="A45" s="60"/>
      <c r="B45" s="70"/>
      <c r="C45" s="71"/>
      <c r="E45" s="240"/>
      <c r="F45" s="242"/>
    </row>
    <row r="46" spans="1:6" x14ac:dyDescent="0.25">
      <c r="A46" s="60"/>
      <c r="B46" s="70"/>
      <c r="C46" s="71"/>
      <c r="E46" s="240"/>
      <c r="F46" s="242"/>
    </row>
    <row r="47" spans="1:6" x14ac:dyDescent="0.25">
      <c r="A47" s="60"/>
      <c r="B47" s="70"/>
      <c r="C47" s="71"/>
      <c r="E47" s="240"/>
      <c r="F47" s="242"/>
    </row>
    <row r="48" spans="1:6" x14ac:dyDescent="0.25">
      <c r="A48" s="136"/>
      <c r="B48" s="72"/>
      <c r="C48" s="73"/>
      <c r="E48" s="240"/>
      <c r="F48" s="242"/>
    </row>
    <row r="49" spans="1:6" ht="18" x14ac:dyDescent="0.25">
      <c r="A49" s="16" t="s">
        <v>314</v>
      </c>
      <c r="B49" s="18" t="s">
        <v>70</v>
      </c>
      <c r="C49" s="18" t="s">
        <v>16</v>
      </c>
      <c r="E49" s="240"/>
      <c r="F49" s="242"/>
    </row>
    <row r="50" spans="1:6" x14ac:dyDescent="0.25">
      <c r="A50" s="133"/>
      <c r="B50" s="74"/>
      <c r="C50" s="75"/>
      <c r="E50" s="240"/>
      <c r="F50" s="242"/>
    </row>
    <row r="51" spans="1:6" x14ac:dyDescent="0.25">
      <c r="A51" s="134"/>
      <c r="B51" s="76"/>
      <c r="C51" s="77"/>
      <c r="E51" s="243"/>
      <c r="F51" s="245"/>
    </row>
    <row r="52" spans="1:6" x14ac:dyDescent="0.25">
      <c r="A52" s="134"/>
      <c r="B52" s="76"/>
      <c r="C52" s="77"/>
    </row>
    <row r="53" spans="1:6" x14ac:dyDescent="0.25">
      <c r="A53" s="134"/>
      <c r="B53" s="76"/>
      <c r="C53" s="77"/>
    </row>
    <row r="54" spans="1:6" x14ac:dyDescent="0.25">
      <c r="A54" s="134"/>
      <c r="B54" s="76"/>
      <c r="C54" s="77"/>
    </row>
    <row r="55" spans="1:6" x14ac:dyDescent="0.25">
      <c r="A55" s="16" t="s">
        <v>317</v>
      </c>
      <c r="B55" s="18" t="s">
        <v>21</v>
      </c>
      <c r="C55" s="18"/>
    </row>
    <row r="56" spans="1:6" x14ac:dyDescent="0.25">
      <c r="A56" s="66"/>
      <c r="B56" s="82"/>
      <c r="C56" s="19"/>
    </row>
    <row r="57" spans="1:6" x14ac:dyDescent="0.25">
      <c r="A57" s="69"/>
      <c r="B57" s="78"/>
      <c r="C57" s="20"/>
    </row>
    <row r="58" spans="1:6" x14ac:dyDescent="0.25">
      <c r="A58" s="83"/>
      <c r="B58" s="129"/>
      <c r="C58" s="20"/>
    </row>
    <row r="59" spans="1:6" x14ac:dyDescent="0.25">
      <c r="A59" s="83"/>
      <c r="B59" s="129"/>
      <c r="C59" s="20"/>
    </row>
    <row r="60" spans="1:6" x14ac:dyDescent="0.25">
      <c r="A60" s="79"/>
      <c r="B60" s="130"/>
      <c r="C60" s="21"/>
    </row>
    <row r="61" spans="1:6" x14ac:dyDescent="0.25">
      <c r="A61" s="214" t="s">
        <v>148</v>
      </c>
      <c r="B61" s="215"/>
      <c r="C61" s="216"/>
    </row>
    <row r="62" spans="1:6" x14ac:dyDescent="0.25">
      <c r="A62" s="226"/>
      <c r="B62" s="227"/>
      <c r="C62" s="228"/>
    </row>
    <row r="63" spans="1:6" x14ac:dyDescent="0.25">
      <c r="A63" s="217"/>
      <c r="B63" s="218"/>
      <c r="C63" s="219"/>
    </row>
    <row r="66" spans="1:5" x14ac:dyDescent="0.25">
      <c r="A66" s="223" t="s">
        <v>303</v>
      </c>
      <c r="B66" s="224"/>
      <c r="C66" s="225"/>
    </row>
    <row r="67" spans="1:5" x14ac:dyDescent="0.25">
      <c r="A67" s="22" t="s">
        <v>304</v>
      </c>
      <c r="B67" s="23" t="s">
        <v>22</v>
      </c>
      <c r="C67" s="24" t="s">
        <v>23</v>
      </c>
    </row>
    <row r="68" spans="1:5" x14ac:dyDescent="0.25">
      <c r="A68" s="134" t="s">
        <v>254</v>
      </c>
      <c r="B68" s="87">
        <v>0.18</v>
      </c>
      <c r="C68" s="85"/>
      <c r="D68" s="25" t="str">
        <f>IF(AND(B68&gt;0,C68&gt;0),"Entweder in % oder €-Wert angeben!!","")</f>
        <v/>
      </c>
    </row>
    <row r="69" spans="1:5" x14ac:dyDescent="0.25">
      <c r="A69" s="134" t="s">
        <v>255</v>
      </c>
      <c r="B69" s="88">
        <v>0.13</v>
      </c>
      <c r="C69" s="85"/>
      <c r="D69" s="25" t="str">
        <f t="shared" ref="D69:D94" si="2">IF(AND(B69&gt;0,C69&gt;0),"Entweder in % oder €-Wert angeben!!","")</f>
        <v/>
      </c>
    </row>
    <row r="70" spans="1:5" x14ac:dyDescent="0.25">
      <c r="A70" s="134"/>
      <c r="B70" s="88"/>
      <c r="C70" s="85"/>
      <c r="D70" s="25" t="str">
        <f t="shared" si="2"/>
        <v/>
      </c>
    </row>
    <row r="71" spans="1:5" x14ac:dyDescent="0.25">
      <c r="A71" s="134"/>
      <c r="B71" s="88"/>
      <c r="C71" s="85"/>
      <c r="D71" s="25" t="str">
        <f t="shared" si="2"/>
        <v/>
      </c>
    </row>
    <row r="72" spans="1:5" x14ac:dyDescent="0.25">
      <c r="A72" s="134"/>
      <c r="B72" s="88"/>
      <c r="C72" s="85"/>
      <c r="D72" s="25" t="str">
        <f t="shared" si="2"/>
        <v/>
      </c>
    </row>
    <row r="73" spans="1:5" x14ac:dyDescent="0.25">
      <c r="A73" s="134"/>
      <c r="B73" s="88"/>
      <c r="C73" s="85"/>
      <c r="D73" s="25" t="str">
        <f t="shared" si="2"/>
        <v/>
      </c>
      <c r="E73" s="25"/>
    </row>
    <row r="74" spans="1:5" x14ac:dyDescent="0.25">
      <c r="A74" s="134"/>
      <c r="B74" s="88"/>
      <c r="C74" s="85"/>
      <c r="D74" s="25" t="str">
        <f t="shared" si="2"/>
        <v/>
      </c>
    </row>
    <row r="75" spans="1:5" x14ac:dyDescent="0.25">
      <c r="A75" s="134"/>
      <c r="B75" s="88"/>
      <c r="C75" s="85"/>
      <c r="D75" s="25" t="str">
        <f t="shared" si="2"/>
        <v/>
      </c>
    </row>
    <row r="76" spans="1:5" x14ac:dyDescent="0.25">
      <c r="A76" s="134"/>
      <c r="B76" s="88"/>
      <c r="C76" s="85"/>
      <c r="D76" s="25" t="str">
        <f t="shared" si="2"/>
        <v/>
      </c>
    </row>
    <row r="77" spans="1:5" x14ac:dyDescent="0.25">
      <c r="A77" s="134"/>
      <c r="B77" s="88"/>
      <c r="C77" s="85"/>
      <c r="D77" s="25" t="str">
        <f t="shared" si="2"/>
        <v/>
      </c>
    </row>
    <row r="78" spans="1:5" x14ac:dyDescent="0.25">
      <c r="A78" s="134"/>
      <c r="B78" s="88"/>
      <c r="C78" s="85"/>
      <c r="D78" s="25" t="str">
        <f t="shared" si="2"/>
        <v/>
      </c>
    </row>
    <row r="79" spans="1:5" x14ac:dyDescent="0.25">
      <c r="A79" s="134"/>
      <c r="B79" s="88"/>
      <c r="C79" s="85"/>
      <c r="D79" s="25" t="str">
        <f t="shared" si="2"/>
        <v/>
      </c>
    </row>
    <row r="80" spans="1:5" x14ac:dyDescent="0.25">
      <c r="A80" s="131"/>
      <c r="B80" s="86"/>
      <c r="C80" s="85"/>
      <c r="D80" s="25" t="str">
        <f t="shared" si="2"/>
        <v/>
      </c>
    </row>
    <row r="81" spans="1:4" x14ac:dyDescent="0.25">
      <c r="A81" s="131"/>
      <c r="B81" s="86"/>
      <c r="C81" s="85"/>
      <c r="D81" s="25" t="str">
        <f t="shared" si="2"/>
        <v/>
      </c>
    </row>
    <row r="82" spans="1:4" x14ac:dyDescent="0.25">
      <c r="A82" s="131"/>
      <c r="B82" s="86"/>
      <c r="C82" s="85"/>
      <c r="D82" s="25" t="str">
        <f t="shared" si="2"/>
        <v/>
      </c>
    </row>
    <row r="83" spans="1:4" x14ac:dyDescent="0.25">
      <c r="A83" s="131"/>
      <c r="B83" s="86"/>
      <c r="C83" s="85"/>
      <c r="D83" s="25" t="str">
        <f t="shared" si="2"/>
        <v/>
      </c>
    </row>
    <row r="84" spans="1:4" x14ac:dyDescent="0.25">
      <c r="A84" s="131"/>
      <c r="B84" s="86"/>
      <c r="C84" s="85"/>
      <c r="D84" s="25" t="str">
        <f t="shared" si="2"/>
        <v/>
      </c>
    </row>
    <row r="85" spans="1:4" x14ac:dyDescent="0.25">
      <c r="A85" s="131"/>
      <c r="B85" s="86"/>
      <c r="C85" s="85"/>
      <c r="D85" s="25" t="str">
        <f t="shared" si="2"/>
        <v/>
      </c>
    </row>
    <row r="86" spans="1:4" x14ac:dyDescent="0.25">
      <c r="A86" s="131"/>
      <c r="B86" s="86"/>
      <c r="C86" s="85"/>
      <c r="D86" s="25" t="str">
        <f t="shared" si="2"/>
        <v/>
      </c>
    </row>
    <row r="87" spans="1:4" x14ac:dyDescent="0.25">
      <c r="A87" s="131"/>
      <c r="B87" s="86"/>
      <c r="C87" s="85"/>
      <c r="D87" s="25" t="str">
        <f t="shared" si="2"/>
        <v/>
      </c>
    </row>
    <row r="88" spans="1:4" x14ac:dyDescent="0.25">
      <c r="A88" s="131"/>
      <c r="B88" s="86"/>
      <c r="C88" s="85"/>
      <c r="D88" s="25" t="str">
        <f t="shared" si="2"/>
        <v/>
      </c>
    </row>
    <row r="89" spans="1:4" x14ac:dyDescent="0.25">
      <c r="A89" s="131"/>
      <c r="B89" s="86"/>
      <c r="C89" s="85"/>
      <c r="D89" s="25" t="str">
        <f t="shared" si="2"/>
        <v/>
      </c>
    </row>
    <row r="90" spans="1:4" x14ac:dyDescent="0.25">
      <c r="A90" s="131"/>
      <c r="B90" s="86"/>
      <c r="C90" s="85"/>
      <c r="D90" s="25" t="str">
        <f t="shared" si="2"/>
        <v/>
      </c>
    </row>
    <row r="91" spans="1:4" x14ac:dyDescent="0.25">
      <c r="A91" s="131"/>
      <c r="B91" s="86"/>
      <c r="C91" s="85"/>
      <c r="D91" s="25" t="str">
        <f t="shared" si="2"/>
        <v/>
      </c>
    </row>
    <row r="92" spans="1:4" x14ac:dyDescent="0.25">
      <c r="A92" s="131"/>
      <c r="B92" s="86"/>
      <c r="C92" s="85"/>
      <c r="D92" s="25" t="str">
        <f t="shared" si="2"/>
        <v/>
      </c>
    </row>
    <row r="93" spans="1:4" x14ac:dyDescent="0.25">
      <c r="A93" s="131"/>
      <c r="B93" s="86"/>
      <c r="C93" s="85"/>
      <c r="D93" s="25" t="str">
        <f t="shared" si="2"/>
        <v/>
      </c>
    </row>
    <row r="94" spans="1:4" x14ac:dyDescent="0.25">
      <c r="A94" s="52"/>
      <c r="B94" s="53"/>
      <c r="C94" s="54"/>
      <c r="D94" s="25" t="str">
        <f t="shared" si="2"/>
        <v/>
      </c>
    </row>
    <row r="96" spans="1:4" x14ac:dyDescent="0.25">
      <c r="A96" s="223" t="s">
        <v>305</v>
      </c>
      <c r="B96" s="224"/>
      <c r="C96" s="224"/>
      <c r="D96" s="225"/>
    </row>
    <row r="97" spans="1:7" x14ac:dyDescent="0.25">
      <c r="A97" s="148" t="s">
        <v>357</v>
      </c>
      <c r="B97" s="147">
        <f>DPNK!B26</f>
        <v>30</v>
      </c>
      <c r="C97" s="12" t="s">
        <v>356</v>
      </c>
      <c r="D97" s="147">
        <f>DPNK!B27</f>
        <v>17</v>
      </c>
      <c r="E97" s="250" t="s">
        <v>358</v>
      </c>
      <c r="F97" s="251"/>
      <c r="G97" s="251"/>
    </row>
    <row r="98" spans="1:7" x14ac:dyDescent="0.25">
      <c r="A98" s="229" t="s">
        <v>359</v>
      </c>
      <c r="B98" s="230" t="s">
        <v>28</v>
      </c>
      <c r="C98" s="231"/>
      <c r="D98" s="232"/>
      <c r="E98" s="250"/>
      <c r="F98" s="251"/>
      <c r="G98" s="251"/>
    </row>
    <row r="99" spans="1:7" x14ac:dyDescent="0.25">
      <c r="A99" s="229"/>
      <c r="B99" s="24" t="s">
        <v>320</v>
      </c>
      <c r="C99" s="24" t="s">
        <v>321</v>
      </c>
      <c r="D99" s="22" t="s">
        <v>29</v>
      </c>
      <c r="E99" s="250"/>
      <c r="F99" s="251"/>
      <c r="G99" s="251"/>
    </row>
    <row r="100" spans="1:7" x14ac:dyDescent="0.25">
      <c r="A100" s="140" t="s">
        <v>249</v>
      </c>
      <c r="B100" s="90">
        <v>8</v>
      </c>
      <c r="C100" s="90"/>
      <c r="D100" s="7">
        <f>B100+C100</f>
        <v>8</v>
      </c>
    </row>
    <row r="101" spans="1:7" x14ac:dyDescent="0.25">
      <c r="A101" s="138" t="s">
        <v>248</v>
      </c>
      <c r="B101" s="90">
        <v>30</v>
      </c>
      <c r="C101" s="90"/>
      <c r="D101" s="7">
        <f>B101+C101</f>
        <v>30</v>
      </c>
    </row>
    <row r="102" spans="1:7" x14ac:dyDescent="0.25">
      <c r="A102" s="138"/>
      <c r="B102" s="90"/>
      <c r="C102" s="90"/>
      <c r="D102" s="7">
        <f>B102+C102</f>
        <v>0</v>
      </c>
    </row>
    <row r="103" spans="1:7" x14ac:dyDescent="0.25">
      <c r="A103" s="138" t="s">
        <v>95</v>
      </c>
      <c r="B103" s="90">
        <v>12</v>
      </c>
      <c r="C103" s="90"/>
      <c r="D103" s="7">
        <f>B103+C103</f>
        <v>12</v>
      </c>
    </row>
    <row r="104" spans="1:7" x14ac:dyDescent="0.25">
      <c r="A104" s="138"/>
      <c r="B104" s="90"/>
      <c r="C104" s="90"/>
      <c r="D104" s="7">
        <f t="shared" ref="D104:D110" si="3">B104+C104</f>
        <v>0</v>
      </c>
    </row>
    <row r="105" spans="1:7" x14ac:dyDescent="0.25">
      <c r="A105" s="138" t="s">
        <v>403</v>
      </c>
      <c r="B105" s="90"/>
      <c r="C105" s="90">
        <v>5</v>
      </c>
      <c r="D105" s="7">
        <f t="shared" si="3"/>
        <v>5</v>
      </c>
    </row>
    <row r="106" spans="1:7" x14ac:dyDescent="0.25">
      <c r="A106" s="138"/>
      <c r="B106" s="89"/>
      <c r="C106" s="89"/>
      <c r="D106" s="7">
        <f t="shared" si="3"/>
        <v>0</v>
      </c>
    </row>
    <row r="107" spans="1:7" x14ac:dyDescent="0.25">
      <c r="A107" s="138"/>
      <c r="B107" s="89"/>
      <c r="C107" s="89"/>
      <c r="D107" s="7">
        <f t="shared" si="3"/>
        <v>0</v>
      </c>
    </row>
    <row r="108" spans="1:7" ht="15.95" customHeight="1" x14ac:dyDescent="0.25">
      <c r="A108" s="131"/>
      <c r="B108" s="89"/>
      <c r="C108" s="89"/>
      <c r="D108" s="7">
        <f t="shared" si="3"/>
        <v>0</v>
      </c>
      <c r="E108" s="260" t="str">
        <f>(IF(MAX(B100:B110)&gt;B97,"Eintrag in Spalte 'abgabefrei' größer Maximalbetrag iHv "&amp;TEXT(B97,"0,00€")&amp;" erkannt. Den aktuell betragsfrei gestellten Höchstwert können Sie im Blatt DPNK ändern.",""))</f>
        <v/>
      </c>
      <c r="F108" s="261"/>
      <c r="G108" s="261"/>
    </row>
    <row r="109" spans="1:7" x14ac:dyDescent="0.25">
      <c r="A109" s="131"/>
      <c r="B109" s="89"/>
      <c r="C109" s="89"/>
      <c r="D109" s="7">
        <f t="shared" si="3"/>
        <v>0</v>
      </c>
      <c r="E109" s="260"/>
      <c r="F109" s="261"/>
      <c r="G109" s="261"/>
    </row>
    <row r="110" spans="1:7" x14ac:dyDescent="0.25">
      <c r="A110" s="131"/>
      <c r="B110" s="89"/>
      <c r="C110" s="89"/>
      <c r="D110" s="7">
        <f t="shared" si="3"/>
        <v>0</v>
      </c>
      <c r="E110" s="260"/>
      <c r="F110" s="261"/>
      <c r="G110" s="261"/>
    </row>
    <row r="111" spans="1:7" x14ac:dyDescent="0.25">
      <c r="A111" s="52"/>
      <c r="B111" s="55"/>
      <c r="C111" s="56"/>
      <c r="D111" s="9"/>
      <c r="E111" s="260"/>
      <c r="F111" s="261"/>
      <c r="G111" s="261"/>
    </row>
    <row r="112" spans="1:7" x14ac:dyDescent="0.25">
      <c r="A112" s="233" t="s">
        <v>318</v>
      </c>
      <c r="B112" s="230" t="s">
        <v>31</v>
      </c>
      <c r="C112" s="231"/>
      <c r="D112" s="232"/>
    </row>
    <row r="113" spans="1:6" x14ac:dyDescent="0.25">
      <c r="A113" s="234"/>
      <c r="B113" s="1" t="s">
        <v>322</v>
      </c>
      <c r="C113" s="1" t="s">
        <v>323</v>
      </c>
      <c r="D113" s="2" t="s">
        <v>29</v>
      </c>
    </row>
    <row r="114" spans="1:6" x14ac:dyDescent="0.25">
      <c r="A114" s="139"/>
      <c r="B114" s="93"/>
      <c r="C114" s="93"/>
      <c r="D114" s="3">
        <f t="shared" ref="D114:D116" si="4">B114+C114</f>
        <v>0</v>
      </c>
    </row>
    <row r="115" spans="1:6" x14ac:dyDescent="0.25">
      <c r="A115" s="131"/>
      <c r="B115" s="85"/>
      <c r="C115" s="85"/>
      <c r="D115" s="4">
        <f t="shared" si="4"/>
        <v>0</v>
      </c>
    </row>
    <row r="116" spans="1:6" x14ac:dyDescent="0.25">
      <c r="A116" s="141"/>
      <c r="B116" s="94"/>
      <c r="C116" s="94"/>
      <c r="D116" s="5">
        <f t="shared" si="4"/>
        <v>0</v>
      </c>
    </row>
    <row r="117" spans="1:6" x14ac:dyDescent="0.25">
      <c r="A117" s="229" t="s">
        <v>319</v>
      </c>
      <c r="B117" s="256" t="s">
        <v>32</v>
      </c>
      <c r="C117" s="257"/>
      <c r="D117" s="258"/>
    </row>
    <row r="118" spans="1:6" x14ac:dyDescent="0.25">
      <c r="A118" s="229"/>
      <c r="B118" s="24" t="s">
        <v>322</v>
      </c>
      <c r="C118" s="24" t="s">
        <v>323</v>
      </c>
      <c r="D118" s="22" t="s">
        <v>29</v>
      </c>
    </row>
    <row r="119" spans="1:6" x14ac:dyDescent="0.25">
      <c r="A119" s="133"/>
      <c r="B119" s="91"/>
      <c r="C119" s="91"/>
      <c r="D119" s="26">
        <f>B119+C119</f>
        <v>0</v>
      </c>
    </row>
    <row r="120" spans="1:6" x14ac:dyDescent="0.25">
      <c r="A120" s="60"/>
      <c r="B120" s="61"/>
      <c r="C120" s="61"/>
      <c r="D120" s="26">
        <f t="shared" ref="D120:D124" si="5">B120+C120</f>
        <v>0</v>
      </c>
    </row>
    <row r="121" spans="1:6" x14ac:dyDescent="0.25">
      <c r="A121" s="60" t="s">
        <v>345</v>
      </c>
      <c r="B121" s="61"/>
      <c r="C121" s="61"/>
      <c r="D121" s="26">
        <f t="shared" si="5"/>
        <v>0</v>
      </c>
    </row>
    <row r="122" spans="1:6" x14ac:dyDescent="0.25">
      <c r="A122" s="60" t="s">
        <v>346</v>
      </c>
      <c r="B122" s="61">
        <v>20</v>
      </c>
      <c r="C122" s="61"/>
      <c r="D122" s="26">
        <f t="shared" si="5"/>
        <v>20</v>
      </c>
    </row>
    <row r="123" spans="1:6" x14ac:dyDescent="0.25">
      <c r="A123" s="60"/>
      <c r="B123" s="61"/>
      <c r="C123" s="61"/>
      <c r="D123" s="26">
        <f t="shared" si="5"/>
        <v>0</v>
      </c>
    </row>
    <row r="124" spans="1:6" x14ac:dyDescent="0.25">
      <c r="A124" s="142"/>
      <c r="B124" s="95"/>
      <c r="C124" s="95"/>
      <c r="D124" s="48">
        <f t="shared" si="5"/>
        <v>0</v>
      </c>
    </row>
    <row r="125" spans="1:6" x14ac:dyDescent="0.25">
      <c r="A125" s="214" t="s">
        <v>296</v>
      </c>
      <c r="B125" s="215"/>
      <c r="C125" s="215"/>
      <c r="D125" s="216"/>
    </row>
    <row r="126" spans="1:6" x14ac:dyDescent="0.25">
      <c r="A126" s="217"/>
      <c r="B126" s="218"/>
      <c r="C126" s="218"/>
      <c r="D126" s="219"/>
    </row>
    <row r="128" spans="1:6" s="107" customFormat="1" ht="25.15" customHeight="1" x14ac:dyDescent="0.25">
      <c r="A128" s="289" t="s">
        <v>306</v>
      </c>
      <c r="B128" s="290"/>
      <c r="C128" s="290"/>
      <c r="D128" s="290"/>
      <c r="E128" s="290"/>
      <c r="F128" s="291"/>
    </row>
    <row r="130" spans="1:8" x14ac:dyDescent="0.25">
      <c r="A130" s="10" t="s">
        <v>293</v>
      </c>
      <c r="B130" s="27">
        <f>DPNK!B5</f>
        <v>45658</v>
      </c>
      <c r="C130" s="28"/>
      <c r="D130" s="309" t="str">
        <f ca="1">IF(TODAY()-B130&gt;365,"Datum älter als 1 Jahr! Ggf im Blatt DPNK (erstes Tabellenblatt Blatt links) ändern","")</f>
        <v/>
      </c>
      <c r="E130" s="310"/>
      <c r="F130" s="310"/>
    </row>
    <row r="131" spans="1:8" x14ac:dyDescent="0.25">
      <c r="A131" s="108" t="s">
        <v>307</v>
      </c>
      <c r="B131" s="29" t="s">
        <v>65</v>
      </c>
      <c r="C131" s="294"/>
      <c r="D131" s="309"/>
      <c r="E131" s="310"/>
      <c r="F131" s="310"/>
    </row>
    <row r="132" spans="1:8" x14ac:dyDescent="0.25">
      <c r="A132" s="246" t="s">
        <v>294</v>
      </c>
      <c r="B132" s="30" t="s">
        <v>119</v>
      </c>
      <c r="C132" s="294"/>
      <c r="D132" s="309"/>
      <c r="E132" s="310"/>
      <c r="F132" s="310"/>
    </row>
    <row r="133" spans="1:8" x14ac:dyDescent="0.25">
      <c r="A133" s="247"/>
      <c r="B133" s="31" t="s">
        <v>120</v>
      </c>
      <c r="C133" s="32"/>
    </row>
    <row r="134" spans="1:8" x14ac:dyDescent="0.25">
      <c r="A134" s="35" t="str">
        <f>DPNK!A9</f>
        <v>Arbeitslosenversicherung</v>
      </c>
      <c r="B134" s="96" t="s">
        <v>121</v>
      </c>
      <c r="C134" s="36">
        <f>IF(B134=B$132,DPNK!B9,"")</f>
        <v>2.9499999999999998E-2</v>
      </c>
    </row>
    <row r="135" spans="1:8" x14ac:dyDescent="0.25">
      <c r="A135" s="35" t="str">
        <f>DPNK!A10</f>
        <v>Zuschlag Insolvenzentgeltsicherung</v>
      </c>
      <c r="B135" s="96" t="s">
        <v>121</v>
      </c>
      <c r="C135" s="36">
        <f>IF(B135=B$132,DPNK!B10,"")</f>
        <v>1E-3</v>
      </c>
    </row>
    <row r="136" spans="1:8" x14ac:dyDescent="0.25">
      <c r="A136" s="35" t="str">
        <f>DPNK!A11</f>
        <v>Pensionsversicherung ASVG</v>
      </c>
      <c r="B136" s="96" t="s">
        <v>121</v>
      </c>
      <c r="C136" s="36">
        <f>IF(B136=B$132,DPNK!B11,"")</f>
        <v>0.1255</v>
      </c>
    </row>
    <row r="137" spans="1:8" x14ac:dyDescent="0.25">
      <c r="A137" s="35" t="str">
        <f>DPNK!A12</f>
        <v>Krankenversicherung ASVG</v>
      </c>
      <c r="B137" s="96" t="s">
        <v>121</v>
      </c>
      <c r="C137" s="36">
        <f>IF(B137=B$132,DPNK!B12,"")</f>
        <v>3.78E-2</v>
      </c>
    </row>
    <row r="138" spans="1:8" x14ac:dyDescent="0.25">
      <c r="A138" s="35" t="str">
        <f>DPNK!A13</f>
        <v>Unfallversicherung</v>
      </c>
      <c r="B138" s="96" t="s">
        <v>121</v>
      </c>
      <c r="C138" s="36">
        <f>IF(B138=B$132,DPNK!B13,"")</f>
        <v>1.0999999999999999E-2</v>
      </c>
    </row>
    <row r="139" spans="1:8" x14ac:dyDescent="0.25">
      <c r="A139" s="35" t="str">
        <f>DPNK!A14</f>
        <v>Wohnbauförderungsbeitrag</v>
      </c>
      <c r="B139" s="96" t="s">
        <v>121</v>
      </c>
      <c r="C139" s="36">
        <f>IF(B139=B$132,DPNK!B14,"")</f>
        <v>5.0000000000000001E-3</v>
      </c>
    </row>
    <row r="140" spans="1:8" x14ac:dyDescent="0.25">
      <c r="A140" s="35" t="str">
        <f>DPNK!A15</f>
        <v>Schlechtwetterentschädigungsbeitrag</v>
      </c>
      <c r="B140" s="96" t="s">
        <v>120</v>
      </c>
      <c r="C140" s="36" t="str">
        <f>IF(B140=B$132,DPNK!B15,"")</f>
        <v/>
      </c>
    </row>
    <row r="141" spans="1:8" x14ac:dyDescent="0.25">
      <c r="A141" s="35" t="str">
        <f>DPNK!A16</f>
        <v>Familienlastenausgleichsfonds</v>
      </c>
      <c r="B141" s="96" t="s">
        <v>121</v>
      </c>
      <c r="C141" s="36">
        <f>IF(B141=B$132,DPNK!B16,"")</f>
        <v>3.6999999999999998E-2</v>
      </c>
    </row>
    <row r="142" spans="1:8" x14ac:dyDescent="0.25">
      <c r="A142" s="35" t="str">
        <f>DPNK!A17</f>
        <v>#DG Zuschl. FLAF (KU2; Ø-Wert; Wert Bundesland?)</v>
      </c>
      <c r="B142" s="96" t="s">
        <v>121</v>
      </c>
      <c r="C142" s="36">
        <f>IF(B142=B$132,DPNK!B17,"")</f>
        <v>3.5999999999999999E-3</v>
      </c>
      <c r="D142" s="298" t="s">
        <v>326</v>
      </c>
      <c r="E142" s="299"/>
      <c r="F142" s="299"/>
      <c r="G142" s="299"/>
      <c r="H142" s="299"/>
    </row>
    <row r="143" spans="1:8" x14ac:dyDescent="0.25">
      <c r="A143" s="35" t="str">
        <f>DPNK!A18</f>
        <v>Mitarbeitervorsorge (Abfertigung Neu)</v>
      </c>
      <c r="B143" s="96" t="s">
        <v>120</v>
      </c>
      <c r="C143" s="36" t="str">
        <f>IF(B143=B$132,DPNK!B18,"")</f>
        <v/>
      </c>
      <c r="D143" s="298"/>
      <c r="E143" s="299"/>
      <c r="F143" s="299"/>
      <c r="G143" s="299"/>
      <c r="H143" s="299"/>
    </row>
    <row r="144" spans="1:8" x14ac:dyDescent="0.25">
      <c r="A144" s="35" t="str">
        <f>DPNK!A19</f>
        <v>Kommunalsteuer</v>
      </c>
      <c r="B144" s="96" t="s">
        <v>121</v>
      </c>
      <c r="C144" s="36">
        <f>IF(B144=B$132,DPNK!B19,"")</f>
        <v>0.03</v>
      </c>
    </row>
    <row r="145" spans="1:8" x14ac:dyDescent="0.25">
      <c r="A145" s="35" t="str">
        <f>DPNK!A20</f>
        <v># frei verfügbar</v>
      </c>
      <c r="B145" s="96" t="s">
        <v>120</v>
      </c>
      <c r="C145" s="36" t="str">
        <f>IF(B145=B$132,DPNK!B20,"")</f>
        <v/>
      </c>
    </row>
    <row r="146" spans="1:8" x14ac:dyDescent="0.25">
      <c r="A146" s="37" t="str">
        <f>DPNK!A21</f>
        <v># frei verfügbar</v>
      </c>
      <c r="B146" s="96" t="s">
        <v>120</v>
      </c>
      <c r="C146" s="38" t="str">
        <f>IF(B146=B$132,DPNK!B21,"")</f>
        <v/>
      </c>
    </row>
    <row r="147" spans="1:8" x14ac:dyDescent="0.25">
      <c r="A147" s="39" t="s">
        <v>36</v>
      </c>
      <c r="B147" s="40"/>
      <c r="C147" s="41">
        <f>SUM(C134:C146)</f>
        <v>0.28039999999999998</v>
      </c>
    </row>
    <row r="148" spans="1:8" x14ac:dyDescent="0.25">
      <c r="A148" s="42"/>
      <c r="B148" s="43"/>
      <c r="C148" s="43"/>
      <c r="D148" s="43"/>
      <c r="E148" s="43"/>
    </row>
    <row r="149" spans="1:8" ht="15.75" customHeight="1" x14ac:dyDescent="0.25">
      <c r="A149" s="235" t="s">
        <v>308</v>
      </c>
      <c r="B149" s="109"/>
      <c r="C149" s="109"/>
      <c r="D149" s="110"/>
      <c r="E149" s="292" t="s">
        <v>130</v>
      </c>
      <c r="F149" s="237" t="s">
        <v>355</v>
      </c>
      <c r="G149" s="238"/>
      <c r="H149" s="239"/>
    </row>
    <row r="150" spans="1:8" x14ac:dyDescent="0.25">
      <c r="A150" s="236"/>
      <c r="B150" s="111"/>
      <c r="C150" s="111"/>
      <c r="D150" s="112"/>
      <c r="E150" s="293"/>
      <c r="F150" s="240"/>
      <c r="G150" s="241"/>
      <c r="H150" s="242"/>
    </row>
    <row r="151" spans="1:8" x14ac:dyDescent="0.25">
      <c r="A151" s="295" t="s">
        <v>37</v>
      </c>
      <c r="B151" s="296"/>
      <c r="C151" s="296"/>
      <c r="D151" s="297"/>
      <c r="E151" s="293" t="s">
        <v>38</v>
      </c>
      <c r="F151" s="240"/>
      <c r="G151" s="241"/>
      <c r="H151" s="242"/>
    </row>
    <row r="152" spans="1:8" x14ac:dyDescent="0.25">
      <c r="A152" s="277" t="s">
        <v>149</v>
      </c>
      <c r="B152" s="278"/>
      <c r="C152" s="279"/>
      <c r="D152" s="44" t="s">
        <v>124</v>
      </c>
      <c r="E152" s="117">
        <v>0.22900000000000001</v>
      </c>
      <c r="F152" s="240"/>
      <c r="G152" s="241"/>
      <c r="H152" s="242"/>
    </row>
    <row r="153" spans="1:8" x14ac:dyDescent="0.25">
      <c r="A153" s="280" t="s">
        <v>122</v>
      </c>
      <c r="B153" s="281"/>
      <c r="C153" s="282"/>
      <c r="D153" s="45" t="s">
        <v>125</v>
      </c>
      <c r="E153" s="118">
        <v>0.13800000000000001</v>
      </c>
      <c r="F153" s="240"/>
      <c r="G153" s="241"/>
      <c r="H153" s="242"/>
    </row>
    <row r="154" spans="1:8" x14ac:dyDescent="0.25">
      <c r="A154" s="280" t="s">
        <v>123</v>
      </c>
      <c r="B154" s="281"/>
      <c r="C154" s="282"/>
      <c r="D154" s="45" t="s">
        <v>126</v>
      </c>
      <c r="E154" s="118">
        <v>0</v>
      </c>
      <c r="F154" s="240"/>
      <c r="G154" s="241"/>
      <c r="H154" s="242"/>
    </row>
    <row r="155" spans="1:8" x14ac:dyDescent="0.25">
      <c r="A155" s="283" t="s">
        <v>128</v>
      </c>
      <c r="B155" s="284"/>
      <c r="C155" s="285"/>
      <c r="D155" s="46" t="s">
        <v>127</v>
      </c>
      <c r="E155" s="119">
        <v>0.501</v>
      </c>
      <c r="F155" s="240"/>
      <c r="G155" s="241"/>
      <c r="H155" s="242"/>
    </row>
    <row r="156" spans="1:8" x14ac:dyDescent="0.25">
      <c r="A156" s="286" t="s">
        <v>29</v>
      </c>
      <c r="B156" s="287"/>
      <c r="C156" s="288"/>
      <c r="D156" s="47" t="s">
        <v>129</v>
      </c>
      <c r="E156" s="120">
        <f>SUM(E152:E155)</f>
        <v>0.86799999999999999</v>
      </c>
      <c r="F156" s="240"/>
      <c r="G156" s="241"/>
      <c r="H156" s="242"/>
    </row>
    <row r="157" spans="1:8" x14ac:dyDescent="0.25">
      <c r="A157" s="276"/>
      <c r="B157" s="276"/>
      <c r="C157" s="276"/>
      <c r="D157" s="276"/>
      <c r="E157" s="276"/>
      <c r="F157" s="240"/>
      <c r="G157" s="241"/>
      <c r="H157" s="242"/>
    </row>
    <row r="158" spans="1:8" x14ac:dyDescent="0.25">
      <c r="A158" s="300" t="s">
        <v>354</v>
      </c>
      <c r="B158" s="300"/>
      <c r="C158" s="300"/>
      <c r="D158" s="300"/>
      <c r="E158" s="301"/>
      <c r="F158" s="243"/>
      <c r="G158" s="244"/>
      <c r="H158" s="245"/>
    </row>
    <row r="159" spans="1:8" x14ac:dyDescent="0.25">
      <c r="A159" s="300"/>
      <c r="B159" s="300"/>
      <c r="C159" s="300"/>
      <c r="D159" s="300"/>
      <c r="E159" s="300"/>
    </row>
    <row r="160" spans="1:8" x14ac:dyDescent="0.25">
      <c r="A160" s="300"/>
      <c r="B160" s="300"/>
      <c r="C160" s="300"/>
      <c r="D160" s="300"/>
      <c r="E160" s="300"/>
    </row>
    <row r="161" spans="1:5" x14ac:dyDescent="0.25">
      <c r="A161" s="300"/>
      <c r="B161" s="300"/>
      <c r="C161" s="300"/>
      <c r="D161" s="300"/>
      <c r="E161" s="300"/>
    </row>
    <row r="162" spans="1:5" x14ac:dyDescent="0.25">
      <c r="A162" s="300"/>
      <c r="B162" s="300"/>
      <c r="C162" s="300"/>
      <c r="D162" s="300"/>
      <c r="E162" s="300"/>
    </row>
  </sheetData>
  <sheetProtection algorithmName="SHA-512" hashValue="Fxix7+27rrKDfuQHTwBbhLlW0t4S14LRseE2ExZlaY5pCPn8e6LtZUsYmmglay3hMj4InUETe+n7syZvlRav9Q==" saltValue="MiJBgotSEQf9fVoUeCyVAw==" spinCount="100000" sheet="1" formatColumns="0" selectLockedCells="1"/>
  <mergeCells count="46">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E108:G111"/>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9" priority="1">
      <formula>($B134&lt;&gt;"Ja")</formula>
    </cfRule>
  </conditionalFormatting>
  <dataValidations count="10">
    <dataValidation type="list" showInputMessage="1" showErrorMessage="1" sqref="B134:B146" xr:uid="{39668668-B860-455C-98E0-C9F07F7B4B6B}">
      <formula1>$B$132:$B$133</formula1>
    </dataValidation>
    <dataValidation operator="greaterThan" allowBlank="1" showInputMessage="1" showErrorMessage="1" error="Bitte ein gültiges Datum eingeben! (TT.MM.JJJJ)" sqref="C130" xr:uid="{CAC69754-EF57-4AAD-BE57-F02F6980E713}"/>
    <dataValidation type="decimal" errorStyle="warning" allowBlank="1" showInputMessage="1" showErrorMessage="1" error="Wert erscheint hoch oder negative Werte nicht zulässig! Eingabe prüfen!" sqref="C134:C146" xr:uid="{B8E29C5B-C48F-430F-B17D-5084CD8BBEC5}">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5CE427F7-0063-4EF5-81F8-A64959881B2B}">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3DC65852-635D-4C89-AC63-34B65F2F7262}">
      <formula1>0</formula1>
      <formula2>B109</formula2>
    </dataValidation>
    <dataValidation type="decimal" errorStyle="warning" allowBlank="1" showInputMessage="1" showErrorMessage="1" error="Auffällige Eingabe. IdR ist die im KollV vorgesehene arbeitszeit kürzer als 40 Std pro Woche!" sqref="C37" xr:uid="{064C8793-9A5B-45D8-9E25-83670B5CB6A4}">
      <formula1>35</formula1>
      <formula2>40</formula2>
    </dataValidation>
    <dataValidation type="decimal" errorStyle="warning" allowBlank="1" showInputMessage="1" showErrorMessage="1" error="Ihre Eingabe ist größer als 5 mal der Beitragsfreibetrag je Woche!" sqref="B120:B124" xr:uid="{95BE4363-DBC3-4C88-B53A-82A7BE35539A}">
      <formula1>0</formula1>
      <formula2>5*B98</formula2>
    </dataValidation>
    <dataValidation type="date" operator="greaterThan" allowBlank="1" showInputMessage="1" showErrorMessage="1" error="Datum eingeben (TT.MM.JJJJ)." sqref="B4" xr:uid="{89CBBF00-3C41-4936-96BE-7E5142478854}">
      <formula1>42369</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21245C3A-652B-40A1-8DA1-C20B2A99EBEF}">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6C17F47E-BA7A-431B-92BA-CCF801247A55}">
      <formula1>B$97</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128</vt:i4>
      </vt:variant>
    </vt:vector>
  </HeadingPairs>
  <TitlesOfParts>
    <vt:vector size="147" baseType="lpstr">
      <vt:lpstr>DPNK</vt:lpstr>
      <vt:lpstr>Bauhilfsgewerbe_25</vt:lpstr>
      <vt:lpstr>Bauindustrie_gewerbe_25</vt:lpstr>
      <vt:lpstr>Dachdecker_W_25</vt:lpstr>
      <vt:lpstr>Eisen_Metall_Gewerbe_25</vt:lpstr>
      <vt:lpstr>Spengler_25</vt:lpstr>
      <vt:lpstr>E_Industrie_21</vt:lpstr>
      <vt:lpstr>Gärtner_25</vt:lpstr>
      <vt:lpstr>Hafner_Platten_Fliesenl_25</vt:lpstr>
      <vt:lpstr>Handelsarbeiter_25</vt:lpstr>
      <vt:lpstr>Maler_25</vt:lpstr>
      <vt:lpstr>Reinigung_25</vt:lpstr>
      <vt:lpstr>Tischler_25</vt:lpstr>
      <vt:lpstr>Tapezierer_25</vt:lpstr>
      <vt:lpstr>Ziviltechniker_24</vt:lpstr>
      <vt:lpstr>Gew_DL_Angestellte_24</vt:lpstr>
      <vt:lpstr>VORLAGE2</vt:lpstr>
      <vt:lpstr>VORLAGE3</vt:lpstr>
      <vt:lpstr>Tabelle1</vt:lpstr>
      <vt:lpstr>Bauindustrie_gewerbe_25!AufzahlungsSTD</vt:lpstr>
      <vt:lpstr>Dachdecker_W_25!AufzahlungsSTD</vt:lpstr>
      <vt:lpstr>E_Industrie_21!AufzahlungsSTD</vt:lpstr>
      <vt:lpstr>Eisen_Metall_Gewerbe_25!AufzahlungsSTD</vt:lpstr>
      <vt:lpstr>Gärtner_25!AufzahlungsSTD</vt:lpstr>
      <vt:lpstr>Gew_DL_Angestellte_24!AufzahlungsSTD</vt:lpstr>
      <vt:lpstr>Hafner_Platten_Fliesenl_25!AufzahlungsSTD</vt:lpstr>
      <vt:lpstr>Handelsarbeiter_25!AufzahlungsSTD</vt:lpstr>
      <vt:lpstr>Maler_25!AufzahlungsSTD</vt:lpstr>
      <vt:lpstr>Reinigung_25!AufzahlungsSTD</vt:lpstr>
      <vt:lpstr>Spengler_25!AufzahlungsSTD</vt:lpstr>
      <vt:lpstr>Tapezierer_25!AufzahlungsSTD</vt:lpstr>
      <vt:lpstr>Tischler_25!AufzahlungsSTD</vt:lpstr>
      <vt:lpstr>VORLAGE2!AufzahlungsSTD</vt:lpstr>
      <vt:lpstr>VORLAGE3!AufzahlungsSTD</vt:lpstr>
      <vt:lpstr>Ziviltechniker_24!AufzahlungsSTD</vt:lpstr>
      <vt:lpstr>Bauindustrie_gewerbe_25!AufzahlungsStdEURO</vt:lpstr>
      <vt:lpstr>Dachdecker_W_25!AufzahlungsStdEURO</vt:lpstr>
      <vt:lpstr>E_Industrie_21!AufzahlungsStdEURO</vt:lpstr>
      <vt:lpstr>Eisen_Metall_Gewerbe_25!AufzahlungsStdEURO</vt:lpstr>
      <vt:lpstr>Gärtner_25!AufzahlungsStdEURO</vt:lpstr>
      <vt:lpstr>Gew_DL_Angestellte_24!AufzahlungsStdEURO</vt:lpstr>
      <vt:lpstr>Hafner_Platten_Fliesenl_25!AufzahlungsStdEURO</vt:lpstr>
      <vt:lpstr>Handelsarbeiter_25!AufzahlungsStdEURO</vt:lpstr>
      <vt:lpstr>Maler_25!AufzahlungsStdEURO</vt:lpstr>
      <vt:lpstr>Reinigung_25!AufzahlungsStdEURO</vt:lpstr>
      <vt:lpstr>Spengler_25!AufzahlungsStdEURO</vt:lpstr>
      <vt:lpstr>Tapezierer_25!AufzahlungsStdEURO</vt:lpstr>
      <vt:lpstr>Tischler_25!AufzahlungsStdEURO</vt:lpstr>
      <vt:lpstr>VORLAGE2!AufzahlungsStdEURO</vt:lpstr>
      <vt:lpstr>VORLAGE3!AufzahlungsStdEURO</vt:lpstr>
      <vt:lpstr>Ziviltechniker_24!AufzahlungsStdEURO</vt:lpstr>
      <vt:lpstr>Bauindustrie_gewerbe_25!DienstreiseSTD</vt:lpstr>
      <vt:lpstr>Dachdecker_W_25!DienstreiseSTD</vt:lpstr>
      <vt:lpstr>E_Industrie_21!DienstreiseSTD</vt:lpstr>
      <vt:lpstr>Eisen_Metall_Gewerbe_25!DienstreiseSTD</vt:lpstr>
      <vt:lpstr>Gärtner_25!DienstreiseSTD</vt:lpstr>
      <vt:lpstr>Gew_DL_Angestellte_24!DienstreiseSTD</vt:lpstr>
      <vt:lpstr>Hafner_Platten_Fliesenl_25!DienstreiseSTD</vt:lpstr>
      <vt:lpstr>Handelsarbeiter_25!DienstreiseSTD</vt:lpstr>
      <vt:lpstr>Maler_25!DienstreiseSTD</vt:lpstr>
      <vt:lpstr>Reinigung_25!DienstreiseSTD</vt:lpstr>
      <vt:lpstr>Spengler_25!DienstreiseSTD</vt:lpstr>
      <vt:lpstr>Tapezierer_25!DienstreiseSTD</vt:lpstr>
      <vt:lpstr>Tischler_25!DienstreiseSTD</vt:lpstr>
      <vt:lpstr>VORLAGE2!DienstreiseSTD</vt:lpstr>
      <vt:lpstr>VORLAGE3!DienstreiseSTD</vt:lpstr>
      <vt:lpstr>Ziviltechniker_24!DienstreiseSTD</vt:lpstr>
      <vt:lpstr>Bauindustrie_gewerbe_25!DienstreiseTAG</vt:lpstr>
      <vt:lpstr>Dachdecker_W_25!DienstreiseTAG</vt:lpstr>
      <vt:lpstr>E_Industrie_21!DienstreiseTAG</vt:lpstr>
      <vt:lpstr>Eisen_Metall_Gewerbe_25!DienstreiseTAG</vt:lpstr>
      <vt:lpstr>Gärtner_25!DienstreiseTAG</vt:lpstr>
      <vt:lpstr>Gew_DL_Angestellte_24!DienstreiseTAG</vt:lpstr>
      <vt:lpstr>Hafner_Platten_Fliesenl_25!DienstreiseTAG</vt:lpstr>
      <vt:lpstr>Handelsarbeiter_25!DienstreiseTAG</vt:lpstr>
      <vt:lpstr>Maler_25!DienstreiseTAG</vt:lpstr>
      <vt:lpstr>Reinigung_25!DienstreiseTAG</vt:lpstr>
      <vt:lpstr>Spengler_25!DienstreiseTAG</vt:lpstr>
      <vt:lpstr>Tapezierer_25!DienstreiseTAG</vt:lpstr>
      <vt:lpstr>Tischler_25!DienstreiseTAG</vt:lpstr>
      <vt:lpstr>VORLAGE2!DienstreiseTAG</vt:lpstr>
      <vt:lpstr>VORLAGE3!DienstreiseTAG</vt:lpstr>
      <vt:lpstr>Ziviltechniker_24!DienstreiseTAG</vt:lpstr>
      <vt:lpstr>Bauindustrie_gewerbe_25!DienstreiseWOCHE</vt:lpstr>
      <vt:lpstr>Dachdecker_W_25!DienstreiseWOCHE</vt:lpstr>
      <vt:lpstr>E_Industrie_21!DienstreiseWOCHE</vt:lpstr>
      <vt:lpstr>Eisen_Metall_Gewerbe_25!DienstreiseWOCHE</vt:lpstr>
      <vt:lpstr>Gärtner_25!DienstreiseWOCHE</vt:lpstr>
      <vt:lpstr>Gew_DL_Angestellte_24!DienstreiseWOCHE</vt:lpstr>
      <vt:lpstr>Hafner_Platten_Fliesenl_25!DienstreiseWOCHE</vt:lpstr>
      <vt:lpstr>Handelsarbeiter_25!DienstreiseWOCHE</vt:lpstr>
      <vt:lpstr>Maler_25!DienstreiseWOCHE</vt:lpstr>
      <vt:lpstr>Reinigung_25!DienstreiseWOCHE</vt:lpstr>
      <vt:lpstr>Spengler_25!DienstreiseWOCHE</vt:lpstr>
      <vt:lpstr>Tapezierer_25!DienstreiseWOCHE</vt:lpstr>
      <vt:lpstr>Tischler_25!DienstreiseWOCHE</vt:lpstr>
      <vt:lpstr>VORLAGE2!DienstreiseWOCHE</vt:lpstr>
      <vt:lpstr>VORLAGE3!DienstreiseWOCHE</vt:lpstr>
      <vt:lpstr>Ziviltechniker_24!DienstreiseWOCHE</vt:lpstr>
      <vt:lpstr>Bauindustrie_gewerbe_25!ErschwernisZul</vt:lpstr>
      <vt:lpstr>Dachdecker_W_25!ErschwernisZul</vt:lpstr>
      <vt:lpstr>E_Industrie_21!ErschwernisZul</vt:lpstr>
      <vt:lpstr>Eisen_Metall_Gewerbe_25!ErschwernisZul</vt:lpstr>
      <vt:lpstr>Gärtner_25!ErschwernisZul</vt:lpstr>
      <vt:lpstr>Gew_DL_Angestellte_24!ErschwernisZul</vt:lpstr>
      <vt:lpstr>Hafner_Platten_Fliesenl_25!ErschwernisZul</vt:lpstr>
      <vt:lpstr>Handelsarbeiter_25!ErschwernisZul</vt:lpstr>
      <vt:lpstr>Maler_25!ErschwernisZul</vt:lpstr>
      <vt:lpstr>Reinigung_25!ErschwernisZul</vt:lpstr>
      <vt:lpstr>Spengler_25!ErschwernisZul</vt:lpstr>
      <vt:lpstr>Tapezierer_25!ErschwernisZul</vt:lpstr>
      <vt:lpstr>Tischler_25!ErschwernisZul</vt:lpstr>
      <vt:lpstr>VORLAGE2!ErschwernisZul</vt:lpstr>
      <vt:lpstr>VORLAGE3!ErschwernisZul</vt:lpstr>
      <vt:lpstr>Ziviltechniker_24!ErschwernisZul</vt:lpstr>
      <vt:lpstr>Bauindustrie_gewerbe_25!KVBezeichnung</vt:lpstr>
      <vt:lpstr>Dachdecker_W_25!KVBezeichnung</vt:lpstr>
      <vt:lpstr>E_Industrie_21!KVBezeichnung</vt:lpstr>
      <vt:lpstr>Eisen_Metall_Gewerbe_25!KVBezeichnung</vt:lpstr>
      <vt:lpstr>Gärtner_25!KVBezeichnung</vt:lpstr>
      <vt:lpstr>Gew_DL_Angestellte_24!KVBezeichnung</vt:lpstr>
      <vt:lpstr>Hafner_Platten_Fliesenl_25!KVBezeichnung</vt:lpstr>
      <vt:lpstr>Handelsarbeiter_25!KVBezeichnung</vt:lpstr>
      <vt:lpstr>Maler_25!KVBezeichnung</vt:lpstr>
      <vt:lpstr>Reinigung_25!KVBezeichnung</vt:lpstr>
      <vt:lpstr>Spengler_25!KVBezeichnung</vt:lpstr>
      <vt:lpstr>Tapezierer_25!KVBezeichnung</vt:lpstr>
      <vt:lpstr>Tischler_25!KVBezeichnung</vt:lpstr>
      <vt:lpstr>VORLAGE2!KVBezeichnung</vt:lpstr>
      <vt:lpstr>VORLAGE3!KVBezeichnung</vt:lpstr>
      <vt:lpstr>Ziviltechniker_24!KVBezeichnung</vt:lpstr>
      <vt:lpstr>Bauindustrie_gewerbe_25!MehrarbeitsStd</vt:lpstr>
      <vt:lpstr>Dachdecker_W_25!MehrarbeitsStd</vt:lpstr>
      <vt:lpstr>E_Industrie_21!MehrarbeitsStd</vt:lpstr>
      <vt:lpstr>Eisen_Metall_Gewerbe_25!MehrarbeitsStd</vt:lpstr>
      <vt:lpstr>Gärtner_25!MehrarbeitsStd</vt:lpstr>
      <vt:lpstr>Gew_DL_Angestellte_24!MehrarbeitsStd</vt:lpstr>
      <vt:lpstr>Hafner_Platten_Fliesenl_25!MehrarbeitsStd</vt:lpstr>
      <vt:lpstr>Handelsarbeiter_25!MehrarbeitsStd</vt:lpstr>
      <vt:lpstr>Maler_25!MehrarbeitsStd</vt:lpstr>
      <vt:lpstr>Reinigung_25!MehrarbeitsStd</vt:lpstr>
      <vt:lpstr>Spengler_25!MehrarbeitsStd</vt:lpstr>
      <vt:lpstr>Tapezierer_25!MehrarbeitsStd</vt:lpstr>
      <vt:lpstr>Tischler_25!MehrarbeitsStd</vt:lpstr>
      <vt:lpstr>VORLAGE2!MehrarbeitsStd</vt:lpstr>
      <vt:lpstr>VORLAGE3!MehrarbeitsStd</vt:lpstr>
      <vt:lpstr>Ziviltechniker_24!MehrarbeitsStd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Kropik</dc:creator>
  <cp:lastModifiedBy>Manuela Kropik-Zeilinger</cp:lastModifiedBy>
  <cp:lastPrinted>2020-03-31T17:11:50Z</cp:lastPrinted>
  <dcterms:created xsi:type="dcterms:W3CDTF">2020-03-07T16:03:26Z</dcterms:created>
  <dcterms:modified xsi:type="dcterms:W3CDTF">2025-04-28T11:05:20Z</dcterms:modified>
</cp:coreProperties>
</file>