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ropik\Desktop\Neue Web\Unterlagen\Kalkulation\"/>
    </mc:Choice>
  </mc:AlternateContent>
  <xr:revisionPtr revIDLastSave="0" documentId="13_ncr:1_{D13443FC-DA64-4293-9FAD-27A9A07A3407}" xr6:coauthVersionLast="36" xr6:coauthVersionMax="36" xr10:uidLastSave="{00000000-0000-0000-0000-000000000000}"/>
  <bookViews>
    <workbookView xWindow="0" yWindow="0" windowWidth="20520" windowHeight="9435" xr2:uid="{B562B6C5-160E-4092-895B-585B8624633B}"/>
  </bookViews>
  <sheets>
    <sheet name="PV bei Überstunden-Schnellberec" sheetId="1" r:id="rId1"/>
  </sheets>
  <externalReferences>
    <externalReference r:id="rId2"/>
  </externalReferences>
  <definedNames>
    <definedName name="AufzahlungsSTD">'[1]Stamm KV-Daten'!$A$50:$A$59</definedName>
    <definedName name="AufzahlungsStdEURO">'[1]Stamm KV-Daten'!$A$61:$A$65</definedName>
    <definedName name="DienstreiseSTD">'[1]Stamm KV-Daten'!$A$117:$A$119</definedName>
    <definedName name="DienstreiseTAG">'[1]Stamm KV-Daten'!$A$103:$A$114</definedName>
    <definedName name="DienstreiseWOCHE">'[1]Stamm KV-Daten'!$A$122:$A$127</definedName>
    <definedName name="ErschwernisZul">'[1]Stamm KV-Daten'!$A$71:$A$97</definedName>
    <definedName name="HTML_CodePage" hidden="1">1252</definedName>
    <definedName name="HTML_Control" hidden="1">{"'Zusammenfassung für ÖSTAT'!$A$1:$G$55"}</definedName>
    <definedName name="HTML_Description" hidden="1">""</definedName>
    <definedName name="HTML_Email" hidden="1">""</definedName>
    <definedName name="HTML_Header" hidden="1">"Zusammenfassung für ÖSTAT"</definedName>
    <definedName name="HTML_LastUpdate" hidden="1">"23.12.99"</definedName>
    <definedName name="HTML_LineAfter" hidden="1">TRUE</definedName>
    <definedName name="HTML_LineBefore" hidden="1">TRUE</definedName>
    <definedName name="HTML_Name" hidden="1">"Andreas Kropik"</definedName>
    <definedName name="HTML_OBDlg2" hidden="1">TRUE</definedName>
    <definedName name="HTML_OBDlg4" hidden="1">TRUE</definedName>
    <definedName name="HTML_OS" hidden="1">0</definedName>
    <definedName name="HTML_PathFile" hidden="1">"D:\Eigene Dateien\internetpublikation\sk_tab01012000.htm"</definedName>
    <definedName name="HTML_Title" hidden="1">"FM"</definedName>
    <definedName name="KVBezeichnung">'[1]Stamm KV-Daten'!$A$7:$A$33</definedName>
    <definedName name="MehrarbeitsStd">'[1]Stamm KV-Daten'!$A$39:$A$48</definedName>
    <definedName name="sdsddsdsds" hidden="1">{"'Zusammenfassung für ÖSTAT'!$A$1:$G$55"}</definedName>
    <definedName name="UmlagenK3spalteA">[1]Projekt!$A$242:$A$246</definedName>
    <definedName name="wwwww" hidden="1">{"'Zusammenfassung für ÖSTAT'!$A$1:$G$55"}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28" i="1"/>
  <c r="F25" i="1"/>
  <c r="F22" i="1"/>
  <c r="F18" i="1"/>
  <c r="E56" i="1"/>
  <c r="C59" i="1"/>
  <c r="C49" i="1"/>
  <c r="D46" i="1" l="1"/>
  <c r="E43" i="1" s="1"/>
  <c r="F33" i="1" l="1"/>
  <c r="F34" i="1" s="1"/>
  <c r="C53" i="1" s="1"/>
  <c r="D57" i="1" s="1"/>
  <c r="E58" i="1" s="1"/>
  <c r="C60" i="1" s="1"/>
  <c r="C61" i="1" s="1"/>
  <c r="E75" i="1" l="1"/>
  <c r="E33" i="1"/>
  <c r="E34" i="1" l="1"/>
  <c r="C43" i="1" s="1"/>
  <c r="A35" i="1"/>
  <c r="D47" i="1"/>
  <c r="E48" i="1" s="1"/>
  <c r="C50" i="1" l="1"/>
  <c r="C51" i="1" s="1"/>
  <c r="E62" i="1"/>
  <c r="E63" i="1" s="1"/>
  <c r="E71" i="1" s="1"/>
  <c r="F71" i="1" s="1"/>
  <c r="F72" i="1" s="1"/>
  <c r="F76" i="1" s="1"/>
  <c r="F77" i="1" s="1"/>
</calcChain>
</file>

<file path=xl/sharedStrings.xml><?xml version="1.0" encoding="utf-8"?>
<sst xmlns="http://schemas.openxmlformats.org/spreadsheetml/2006/main" count="72" uniqueCount="62">
  <si>
    <t>Dauer der Überstundenleistung</t>
  </si>
  <si>
    <t xml:space="preserve">  Tageweise bzw bis 1 Woche</t>
  </si>
  <si>
    <t>Körperliche Beanspruchung</t>
  </si>
  <si>
    <t xml:space="preserve">  sehr gering</t>
  </si>
  <si>
    <t xml:space="preserve">  hoch</t>
  </si>
  <si>
    <t>Konzentration</t>
  </si>
  <si>
    <t xml:space="preserve">  gering; mechanische Tätigkeit</t>
  </si>
  <si>
    <t>Einfluss Temperatur im Zeitraum der Mehrarbeit</t>
  </si>
  <si>
    <t xml:space="preserve">  keiner</t>
  </si>
  <si>
    <t xml:space="preserve">  hoher nachteiliger Einfluss</t>
  </si>
  <si>
    <t>Einfluss Tageszeit/Licht im Zeitraum der Mehrarbeit</t>
  </si>
  <si>
    <t>f = 0,0005P² + 0,006P + 0,8</t>
  </si>
  <si>
    <t>f =</t>
  </si>
  <si>
    <t>Produktivitätslevel</t>
  </si>
  <si>
    <t xml:space="preserve">Produktivitätsverlust </t>
  </si>
  <si>
    <t>Mehraufwand</t>
  </si>
  <si>
    <t>Abgerechnete Leistung in der Beschleunigungsphase</t>
  </si>
  <si>
    <t>Zwischensumme</t>
  </si>
  <si>
    <t>Mittellohnpreis Urkalkulation</t>
  </si>
  <si>
    <t>Veränderung</t>
  </si>
  <si>
    <t>Mehraufwand gesamt</t>
  </si>
  <si>
    <t>Konzept: Univ.-Prof. DI Dr Andreas Kropik</t>
  </si>
  <si>
    <t>www.bauwesen.at/tools</t>
  </si>
  <si>
    <t>Schnellberechnung des Produktivitätverlustes bei Überstunden</t>
  </si>
  <si>
    <t>Urkalkulation</t>
  </si>
  <si>
    <t>Beschleunigung</t>
  </si>
  <si>
    <t>Summe der Punkte (P)</t>
  </si>
  <si>
    <t>Erlösbringende Arbeitsstunden</t>
  </si>
  <si>
    <t>Tägliche Arbeitszeit</t>
  </si>
  <si>
    <t>Ergebnis: Produktivitätslevel im Bau-SOLL</t>
  </si>
  <si>
    <t>Tägliche Arbeitszeit im Bau-SOLL</t>
  </si>
  <si>
    <t>Berechnung der Mehrkosten:</t>
  </si>
  <si>
    <t>Mehraufwand Produktivitätsverlust Überstunden</t>
  </si>
  <si>
    <r>
      <rPr>
        <b/>
        <i/>
        <sz val="12"/>
        <color theme="1"/>
        <rFont val="Calibri"/>
        <family val="2"/>
        <scheme val="minor"/>
      </rPr>
      <t>Kropik</t>
    </r>
    <r>
      <rPr>
        <b/>
        <sz val="12"/>
        <color theme="1"/>
        <rFont val="Calibri"/>
        <family val="2"/>
        <scheme val="minor"/>
      </rPr>
      <t>, Baukalkulation, Kostenrechnung und ÖNORM B 2061 (2020)</t>
    </r>
  </si>
  <si>
    <r>
      <rPr>
        <b/>
        <i/>
        <sz val="12"/>
        <color theme="1"/>
        <rFont val="Calibri"/>
        <family val="2"/>
        <scheme val="minor"/>
      </rPr>
      <t>Kropik</t>
    </r>
    <r>
      <rPr>
        <b/>
        <sz val="12"/>
        <color theme="1"/>
        <rFont val="Calibri"/>
        <family val="2"/>
        <scheme val="minor"/>
      </rPr>
      <t>, (Keine) Mehrkostenforderungen beim Bauvertrag (2021)</t>
    </r>
  </si>
  <si>
    <t>Informationen dazu:</t>
  </si>
  <si>
    <t>www.bauwesen.at/pub</t>
  </si>
  <si>
    <t>Die betriebswirtschaftlichen Informationen dazu finden Sie in:</t>
  </si>
  <si>
    <t>Die Veränderung des Mittellohnpreises lässt sich einfach und nachvollziehbar mit dem K3-Tool ermitteln:</t>
  </si>
  <si>
    <t>www.bauwesen.at/k3</t>
  </si>
  <si>
    <t>Mehrkosten aus geänderten Produktionsfaktorkosten</t>
  </si>
  <si>
    <t>Ergebnis: Produktivitätslevel im Bau-IST</t>
  </si>
  <si>
    <t>Schritt 1: Legen Sie die Umstände der Mehrarbeits- bzw Überstundenleistung fest. Bei den einzelnen Kapiteln können die Punkte innerhalb des Min-/Max-Korridors vergeben werden. Für die Urkalkulation (Bau-SOLL) ist nur eine Eingabe erforderlich, wenn im SOLL die tägliche Arbeitszeit bei mehr als 9 Std/Tag liegt.</t>
  </si>
  <si>
    <t>Schritt 3: Berechnen Sie die Veränderung des Mittellohnpreises wegen der Mehrstunden (zB mit Hilfe des K3-Kalkulationstools) und Ermitteln Sie die Lohnsumme die unter den geänderten Bedingungen geleistet wird / wurde.</t>
  </si>
  <si>
    <t>Graue Zellen sind Eingabefelder</t>
  </si>
  <si>
    <t>f=</t>
  </si>
  <si>
    <t>Ermittlung des Produktivitätsverlustes bei einer SOLL-Arbeitszeit über der Regelarbeitszeit (8 Std)</t>
  </si>
  <si>
    <t>(Nur releavant, falls bereits mit Mehrarbeit kal-kuliert wurde)</t>
  </si>
  <si>
    <t>Produktivität der Mehrstunden:</t>
  </si>
  <si>
    <t>Zeitstunde(n)</t>
  </si>
  <si>
    <t>Erlösbringend</t>
  </si>
  <si>
    <t>Ermittlung des Produktivitätsverlustes bei IST-Arbeitszeit über der kalkulierten Arbeitszeit</t>
  </si>
  <si>
    <t>Optional: Einmalige Randzeiten, die nicht v d Leistungsminderung betroffen sind =</t>
  </si>
  <si>
    <t>Die Berechnung des Produktivitätsverlustes erfolgt nach der im Buch "(Keine) Mehrkostenforderungen beim Bauvertrag" vorgestellten Formel nach Kropik.</t>
  </si>
  <si>
    <t>Preisanteil LOHN (produktive; von der Mehrarbeit betroffen)</t>
  </si>
  <si>
    <t>Mittellohnpreis Berechnung Neu (Angepasst Aufzahlung Mehrarbeit)</t>
  </si>
  <si>
    <t>Punkte (min/Max)</t>
  </si>
  <si>
    <t xml:space="preserve">  mehr als 2 Wochen / mehr als +2 Std/Tag </t>
  </si>
  <si>
    <t xml:space="preserve">   1 bis 2 Wochen / weniger als +0,75 Std/Tag</t>
  </si>
  <si>
    <t>Schritt 2: Geben Sie die tägliche Arbeitszeit im SOLL (Urkalkulation) und im IST (Beschleunigung durch Mehrstunden) ein. Die Berechnung erfolgt nach der unten dargestellten Formel.</t>
  </si>
  <si>
    <t>Tägliche Regelarbeitszeit (Mittelwert; = Basis)</t>
  </si>
  <si>
    <t>Produktivität d Mehrstunden gegenüber 8 Std: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</si>
</sst>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&quot; Std&quot;"/>
    <numFmt numFmtId="165" formatCode="#,##0.00&quot; Std&quot;"/>
    <numFmt numFmtId="166" formatCode="0.0%"/>
    <numFmt numFmtId="167" formatCode="_-* #,##0\ [$€-407]_-;\-* #,##0\ [$€-407]_-;_-* &quot;-&quot;??\ [$€-407]_-;_-@_-"/>
    <numFmt numFmtId="168" formatCode="#,##0.00\ &quot;€/Std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1" xfId="0" applyFont="1" applyBorder="1"/>
    <xf numFmtId="0" fontId="0" fillId="0" borderId="4" xfId="0" applyBorder="1"/>
    <xf numFmtId="0" fontId="0" fillId="0" borderId="0" xfId="0" applyBorder="1"/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2" fillId="0" borderId="4" xfId="0" applyFont="1" applyBorder="1"/>
    <xf numFmtId="0" fontId="0" fillId="0" borderId="10" xfId="0" applyBorder="1"/>
    <xf numFmtId="0" fontId="0" fillId="0" borderId="9" xfId="0" applyBorder="1"/>
    <xf numFmtId="164" fontId="0" fillId="0" borderId="10" xfId="0" applyNumberFormat="1" applyBorder="1"/>
    <xf numFmtId="165" fontId="2" fillId="0" borderId="10" xfId="0" applyNumberFormat="1" applyFont="1" applyBorder="1"/>
    <xf numFmtId="0" fontId="0" fillId="0" borderId="13" xfId="0" applyBorder="1"/>
    <xf numFmtId="167" fontId="0" fillId="0" borderId="12" xfId="0" applyNumberFormat="1" applyBorder="1"/>
    <xf numFmtId="167" fontId="0" fillId="0" borderId="15" xfId="0" applyNumberFormat="1" applyBorder="1"/>
    <xf numFmtId="0" fontId="0" fillId="0" borderId="9" xfId="0" applyFill="1" applyBorder="1"/>
    <xf numFmtId="166" fontId="0" fillId="0" borderId="10" xfId="2" applyNumberFormat="1" applyFont="1" applyFill="1" applyBorder="1"/>
    <xf numFmtId="167" fontId="0" fillId="0" borderId="13" xfId="0" applyNumberFormat="1" applyBorder="1"/>
    <xf numFmtId="167" fontId="0" fillId="0" borderId="14" xfId="0" applyNumberFormat="1" applyBorder="1"/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8" fillId="0" borderId="0" xfId="0" applyFont="1" applyBorder="1"/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7" fillId="0" borderId="14" xfId="0" applyFont="1" applyBorder="1" applyAlignment="1" applyProtection="1"/>
    <xf numFmtId="0" fontId="9" fillId="0" borderId="0" xfId="4" applyFont="1" applyBorder="1" applyAlignment="1" applyProtection="1"/>
    <xf numFmtId="0" fontId="0" fillId="0" borderId="1" xfId="0" applyBorder="1" applyProtection="1"/>
    <xf numFmtId="0" fontId="0" fillId="0" borderId="4" xfId="0" applyBorder="1" applyProtection="1"/>
    <xf numFmtId="0" fontId="0" fillId="0" borderId="6" xfId="0" applyBorder="1" applyProtection="1"/>
    <xf numFmtId="44" fontId="0" fillId="0" borderId="0" xfId="3" applyFont="1" applyAlignment="1">
      <alignment horizontal="left" vertical="top" wrapText="1"/>
    </xf>
    <xf numFmtId="0" fontId="13" fillId="0" borderId="0" xfId="4" applyFont="1" applyAlignment="1">
      <alignment horizontal="center" vertical="center"/>
    </xf>
    <xf numFmtId="10" fontId="0" fillId="0" borderId="10" xfId="0" applyNumberFormat="1" applyBorder="1"/>
    <xf numFmtId="0" fontId="2" fillId="0" borderId="9" xfId="0" applyFont="1" applyFill="1" applyBorder="1"/>
    <xf numFmtId="0" fontId="2" fillId="0" borderId="10" xfId="0" applyFont="1" applyBorder="1"/>
    <xf numFmtId="167" fontId="2" fillId="0" borderId="12" xfId="0" applyNumberFormat="1" applyFont="1" applyBorder="1"/>
    <xf numFmtId="0" fontId="2" fillId="0" borderId="9" xfId="0" applyFont="1" applyBorder="1"/>
    <xf numFmtId="0" fontId="2" fillId="0" borderId="12" xfId="0" applyFont="1" applyBorder="1"/>
    <xf numFmtId="10" fontId="0" fillId="0" borderId="0" xfId="2" applyNumberFormat="1" applyFont="1" applyBorder="1"/>
    <xf numFmtId="0" fontId="0" fillId="0" borderId="0" xfId="0" applyAlignment="1">
      <alignment wrapText="1"/>
    </xf>
    <xf numFmtId="0" fontId="3" fillId="4" borderId="4" xfId="0" applyFont="1" applyFill="1" applyBorder="1"/>
    <xf numFmtId="0" fontId="0" fillId="4" borderId="0" xfId="0" applyFill="1" applyBorder="1"/>
    <xf numFmtId="43" fontId="0" fillId="4" borderId="0" xfId="0" applyNumberFormat="1" applyFill="1" applyBorder="1"/>
    <xf numFmtId="43" fontId="3" fillId="4" borderId="14" xfId="1" applyFont="1" applyFill="1" applyBorder="1"/>
    <xf numFmtId="165" fontId="0" fillId="4" borderId="14" xfId="0" applyNumberFormat="1" applyFont="1" applyFill="1" applyBorder="1"/>
    <xf numFmtId="0" fontId="0" fillId="4" borderId="4" xfId="0" applyFill="1" applyBorder="1"/>
    <xf numFmtId="165" fontId="0" fillId="4" borderId="14" xfId="0" applyNumberFormat="1" applyFill="1" applyBorder="1" applyAlignment="1">
      <alignment horizontal="right"/>
    </xf>
    <xf numFmtId="0" fontId="0" fillId="4" borderId="9" xfId="0" applyFill="1" applyBorder="1"/>
    <xf numFmtId="0" fontId="0" fillId="4" borderId="10" xfId="0" applyFill="1" applyBorder="1"/>
    <xf numFmtId="165" fontId="2" fillId="4" borderId="12" xfId="0" applyNumberFormat="1" applyFont="1" applyFill="1" applyBorder="1"/>
    <xf numFmtId="0" fontId="0" fillId="5" borderId="1" xfId="0" applyFill="1" applyBorder="1"/>
    <xf numFmtId="43" fontId="3" fillId="5" borderId="2" xfId="1" applyFont="1" applyFill="1" applyBorder="1"/>
    <xf numFmtId="0" fontId="0" fillId="5" borderId="13" xfId="0" applyFill="1" applyBorder="1"/>
    <xf numFmtId="0" fontId="0" fillId="5" borderId="0" xfId="0" applyFill="1" applyBorder="1"/>
    <xf numFmtId="0" fontId="0" fillId="5" borderId="14" xfId="0" applyFill="1" applyBorder="1"/>
    <xf numFmtId="165" fontId="0" fillId="5" borderId="14" xfId="0" applyNumberFormat="1" applyFont="1" applyFill="1" applyBorder="1"/>
    <xf numFmtId="0" fontId="0" fillId="5" borderId="6" xfId="0" applyFill="1" applyBorder="1"/>
    <xf numFmtId="0" fontId="3" fillId="5" borderId="7" xfId="0" applyFont="1" applyFill="1" applyBorder="1"/>
    <xf numFmtId="165" fontId="0" fillId="5" borderId="15" xfId="0" applyNumberFormat="1" applyFont="1" applyFill="1" applyBorder="1"/>
    <xf numFmtId="0" fontId="0" fillId="5" borderId="2" xfId="0" applyFill="1" applyBorder="1"/>
    <xf numFmtId="165" fontId="2" fillId="5" borderId="13" xfId="0" applyNumberFormat="1" applyFont="1" applyFill="1" applyBorder="1"/>
    <xf numFmtId="0" fontId="0" fillId="5" borderId="4" xfId="0" applyFill="1" applyBorder="1" applyAlignment="1">
      <alignment horizontal="left" vertical="center"/>
    </xf>
    <xf numFmtId="166" fontId="2" fillId="5" borderId="0" xfId="2" applyNumberFormat="1" applyFont="1" applyFill="1" applyBorder="1"/>
    <xf numFmtId="0" fontId="0" fillId="4" borderId="3" xfId="0" applyFill="1" applyBorder="1"/>
    <xf numFmtId="0" fontId="0" fillId="5" borderId="11" xfId="0" applyFill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4" borderId="11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Protection="1">
      <protection locked="0"/>
    </xf>
    <xf numFmtId="168" fontId="0" fillId="3" borderId="0" xfId="0" applyNumberFormat="1" applyFill="1" applyBorder="1" applyProtection="1">
      <protection locked="0"/>
    </xf>
    <xf numFmtId="168" fontId="0" fillId="3" borderId="2" xfId="0" applyNumberFormat="1" applyFill="1" applyBorder="1" applyProtection="1">
      <protection locked="0"/>
    </xf>
    <xf numFmtId="167" fontId="0" fillId="3" borderId="15" xfId="0" applyNumberFormat="1" applyFill="1" applyBorder="1" applyProtection="1">
      <protection locked="0"/>
    </xf>
    <xf numFmtId="165" fontId="0" fillId="2" borderId="0" xfId="0" applyNumberFormat="1" applyFon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0" fillId="4" borderId="0" xfId="0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4" fillId="0" borderId="9" xfId="0" applyFont="1" applyBorder="1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166" fontId="4" fillId="4" borderId="0" xfId="2" applyNumberFormat="1" applyFont="1" applyFill="1" applyBorder="1" applyAlignment="1">
      <alignment horizontal="center"/>
    </xf>
    <xf numFmtId="0" fontId="0" fillId="4" borderId="9" xfId="0" applyFill="1" applyBorder="1" applyAlignment="1">
      <alignment vertical="top" wrapText="1"/>
    </xf>
    <xf numFmtId="9" fontId="0" fillId="4" borderId="12" xfId="2" applyFont="1" applyFill="1" applyBorder="1"/>
    <xf numFmtId="0" fontId="0" fillId="4" borderId="6" xfId="0" applyFill="1" applyBorder="1" applyAlignment="1">
      <alignment vertical="top"/>
    </xf>
    <xf numFmtId="0" fontId="2" fillId="4" borderId="10" xfId="0" applyFont="1" applyFill="1" applyBorder="1"/>
    <xf numFmtId="0" fontId="2" fillId="4" borderId="12" xfId="0" applyFont="1" applyFill="1" applyBorder="1"/>
    <xf numFmtId="0" fontId="0" fillId="4" borderId="1" xfId="0" applyFill="1" applyBorder="1"/>
    <xf numFmtId="166" fontId="4" fillId="4" borderId="2" xfId="2" applyNumberFormat="1" applyFont="1" applyFill="1" applyBorder="1" applyAlignment="1">
      <alignment horizontal="center"/>
    </xf>
    <xf numFmtId="166" fontId="4" fillId="4" borderId="13" xfId="2" applyNumberFormat="1" applyFont="1" applyFill="1" applyBorder="1" applyAlignment="1">
      <alignment horizontal="center"/>
    </xf>
    <xf numFmtId="166" fontId="4" fillId="4" borderId="14" xfId="2" applyNumberFormat="1" applyFont="1" applyFill="1" applyBorder="1" applyAlignment="1">
      <alignment horizontal="center"/>
    </xf>
    <xf numFmtId="166" fontId="4" fillId="4" borderId="6" xfId="2" applyNumberFormat="1" applyFont="1" applyFill="1" applyBorder="1" applyAlignment="1">
      <alignment horizontal="center"/>
    </xf>
    <xf numFmtId="166" fontId="4" fillId="4" borderId="7" xfId="2" applyNumberFormat="1" applyFont="1" applyFill="1" applyBorder="1" applyAlignment="1">
      <alignment horizontal="center"/>
    </xf>
    <xf numFmtId="166" fontId="4" fillId="4" borderId="15" xfId="2" applyNumberFormat="1" applyFont="1" applyFill="1" applyBorder="1" applyAlignment="1">
      <alignment horizontal="center"/>
    </xf>
    <xf numFmtId="165" fontId="2" fillId="5" borderId="0" xfId="0" applyNumberFormat="1" applyFont="1" applyFill="1" applyBorder="1"/>
    <xf numFmtId="10" fontId="2" fillId="5" borderId="0" xfId="2" applyNumberFormat="1" applyFont="1" applyFill="1" applyBorder="1" applyAlignment="1">
      <alignment horizontal="center"/>
    </xf>
    <xf numFmtId="10" fontId="2" fillId="5" borderId="14" xfId="2" applyNumberFormat="1" applyFont="1" applyFill="1" applyBorder="1" applyAlignment="1">
      <alignment horizontal="center"/>
    </xf>
    <xf numFmtId="0" fontId="0" fillId="4" borderId="13" xfId="0" applyFill="1" applyBorder="1"/>
    <xf numFmtId="165" fontId="0" fillId="2" borderId="15" xfId="0" applyNumberFormat="1" applyFont="1" applyFill="1" applyBorder="1" applyProtection="1">
      <protection locked="0"/>
    </xf>
    <xf numFmtId="0" fontId="0" fillId="5" borderId="6" xfId="0" applyFill="1" applyBorder="1" applyAlignment="1">
      <alignment vertical="top"/>
    </xf>
    <xf numFmtId="0" fontId="0" fillId="5" borderId="9" xfId="0" applyFill="1" applyBorder="1" applyAlignment="1">
      <alignment vertical="top" wrapText="1"/>
    </xf>
    <xf numFmtId="9" fontId="0" fillId="5" borderId="12" xfId="2" applyFont="1" applyFill="1" applyBorder="1"/>
    <xf numFmtId="0" fontId="3" fillId="5" borderId="11" xfId="0" applyFont="1" applyFill="1" applyBorder="1" applyAlignment="1">
      <alignment horizontal="center"/>
    </xf>
    <xf numFmtId="43" fontId="4" fillId="5" borderId="11" xfId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43" fontId="4" fillId="4" borderId="11" xfId="1" applyFont="1" applyFill="1" applyBorder="1" applyAlignment="1">
      <alignment horizontal="center"/>
    </xf>
    <xf numFmtId="0" fontId="10" fillId="5" borderId="9" xfId="0" applyFont="1" applyFill="1" applyBorder="1"/>
    <xf numFmtId="0" fontId="10" fillId="5" borderId="10" xfId="0" applyFont="1" applyFill="1" applyBorder="1"/>
    <xf numFmtId="165" fontId="10" fillId="5" borderId="10" xfId="0" applyNumberFormat="1" applyFont="1" applyFill="1" applyBorder="1"/>
    <xf numFmtId="0" fontId="10" fillId="4" borderId="9" xfId="0" applyFont="1" applyFill="1" applyBorder="1"/>
    <xf numFmtId="0" fontId="10" fillId="5" borderId="9" xfId="0" applyFont="1" applyFill="1" applyBorder="1" applyAlignment="1">
      <alignment horizontal="left"/>
    </xf>
    <xf numFmtId="166" fontId="10" fillId="5" borderId="10" xfId="2" applyNumberFormat="1" applyFont="1" applyFill="1" applyBorder="1"/>
    <xf numFmtId="165" fontId="0" fillId="4" borderId="15" xfId="0" applyNumberFormat="1" applyFill="1" applyBorder="1"/>
    <xf numFmtId="165" fontId="0" fillId="4" borderId="12" xfId="0" applyNumberFormat="1" applyFill="1" applyBorder="1"/>
    <xf numFmtId="165" fontId="0" fillId="5" borderId="15" xfId="0" applyNumberFormat="1" applyFill="1" applyBorder="1"/>
    <xf numFmtId="165" fontId="0" fillId="5" borderId="12" xfId="0" applyNumberFormat="1" applyFill="1" applyBorder="1"/>
    <xf numFmtId="0" fontId="0" fillId="0" borderId="10" xfId="0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12" xfId="0" applyNumberFormat="1" applyBorder="1"/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9" fillId="0" borderId="6" xfId="4" applyFont="1" applyBorder="1" applyAlignment="1" applyProtection="1">
      <alignment horizontal="center"/>
    </xf>
    <xf numFmtId="0" fontId="9" fillId="0" borderId="7" xfId="4" applyFont="1" applyBorder="1" applyAlignment="1" applyProtection="1">
      <alignment horizontal="center"/>
    </xf>
    <xf numFmtId="0" fontId="9" fillId="0" borderId="15" xfId="4" applyFont="1" applyBorder="1" applyAlignment="1" applyProtection="1">
      <alignment horizontal="center"/>
    </xf>
    <xf numFmtId="0" fontId="0" fillId="4" borderId="5" xfId="0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43" fontId="4" fillId="0" borderId="9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166" fontId="4" fillId="0" borderId="9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0" fillId="5" borderId="3" xfId="0" applyFill="1" applyBorder="1" applyAlignment="1">
      <alignment horizontal="center" vertical="top"/>
    </xf>
    <xf numFmtId="0" fontId="0" fillId="5" borderId="5" xfId="0" applyFill="1" applyBorder="1" applyAlignment="1">
      <alignment horizontal="center" vertical="top"/>
    </xf>
    <xf numFmtId="0" fontId="0" fillId="5" borderId="8" xfId="0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2" fillId="0" borderId="4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14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2" fillId="0" borderId="15" xfId="4" applyFont="1" applyBorder="1" applyAlignment="1">
      <alignment horizontal="center" vertical="center"/>
    </xf>
    <xf numFmtId="44" fontId="0" fillId="0" borderId="1" xfId="3" applyFont="1" applyBorder="1" applyAlignment="1">
      <alignment horizontal="left" vertical="top" wrapText="1"/>
    </xf>
    <xf numFmtId="44" fontId="0" fillId="0" borderId="2" xfId="3" applyFont="1" applyBorder="1" applyAlignment="1">
      <alignment horizontal="left" vertical="top" wrapText="1"/>
    </xf>
    <xf numFmtId="44" fontId="0" fillId="0" borderId="6" xfId="3" applyFont="1" applyBorder="1" applyAlignment="1">
      <alignment horizontal="left" vertical="top" wrapText="1"/>
    </xf>
    <xf numFmtId="44" fontId="0" fillId="0" borderId="7" xfId="3" applyFont="1" applyBorder="1" applyAlignment="1">
      <alignment horizontal="left" vertical="top" wrapText="1"/>
    </xf>
    <xf numFmtId="0" fontId="13" fillId="0" borderId="2" xfId="4" applyFont="1" applyBorder="1" applyAlignment="1">
      <alignment horizontal="center" vertical="center"/>
    </xf>
    <xf numFmtId="0" fontId="13" fillId="0" borderId="13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166" fontId="15" fillId="5" borderId="4" xfId="2" applyNumberFormat="1" applyFont="1" applyFill="1" applyBorder="1" applyAlignment="1">
      <alignment horizontal="center" wrapText="1"/>
    </xf>
    <xf numFmtId="166" fontId="15" fillId="5" borderId="0" xfId="2" applyNumberFormat="1" applyFont="1" applyFill="1" applyBorder="1" applyAlignment="1">
      <alignment horizontal="center" wrapText="1"/>
    </xf>
    <xf numFmtId="166" fontId="15" fillId="5" borderId="6" xfId="2" applyNumberFormat="1" applyFont="1" applyFill="1" applyBorder="1" applyAlignment="1">
      <alignment horizontal="center" wrapText="1"/>
    </xf>
    <xf numFmtId="166" fontId="15" fillId="5" borderId="7" xfId="2" applyNumberFormat="1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right" wrapText="1"/>
    </xf>
    <xf numFmtId="0" fontId="18" fillId="4" borderId="2" xfId="0" applyFont="1" applyFill="1" applyBorder="1" applyAlignment="1">
      <alignment horizontal="right" wrapText="1"/>
    </xf>
    <xf numFmtId="0" fontId="18" fillId="4" borderId="6" xfId="0" applyFont="1" applyFill="1" applyBorder="1" applyAlignment="1">
      <alignment horizontal="right" wrapText="1"/>
    </xf>
    <xf numFmtId="0" fontId="18" fillId="4" borderId="7" xfId="0" applyFont="1" applyFill="1" applyBorder="1" applyAlignment="1">
      <alignment horizontal="right" wrapText="1"/>
    </xf>
    <xf numFmtId="0" fontId="18" fillId="5" borderId="1" xfId="0" applyFont="1" applyFill="1" applyBorder="1" applyAlignment="1">
      <alignment horizontal="right" wrapText="1"/>
    </xf>
    <xf numFmtId="0" fontId="18" fillId="5" borderId="2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right" wrapText="1"/>
    </xf>
    <xf numFmtId="0" fontId="18" fillId="5" borderId="7" xfId="0" applyFont="1" applyFill="1" applyBorder="1" applyAlignment="1">
      <alignment horizontal="right" wrapText="1"/>
    </xf>
    <xf numFmtId="10" fontId="10" fillId="5" borderId="10" xfId="2" applyNumberFormat="1" applyFont="1" applyFill="1" applyBorder="1" applyAlignment="1">
      <alignment horizontal="center"/>
    </xf>
    <xf numFmtId="10" fontId="10" fillId="5" borderId="12" xfId="2" applyNumberFormat="1" applyFont="1" applyFill="1" applyBorder="1" applyAlignment="1">
      <alignment horizontal="center"/>
    </xf>
    <xf numFmtId="166" fontId="4" fillId="4" borderId="9" xfId="2" applyNumberFormat="1" applyFont="1" applyFill="1" applyBorder="1" applyAlignment="1">
      <alignment horizontal="center"/>
    </xf>
    <xf numFmtId="166" fontId="4" fillId="4" borderId="12" xfId="2" applyNumberFormat="1" applyFont="1" applyFill="1" applyBorder="1" applyAlignment="1">
      <alignment horizontal="center"/>
    </xf>
    <xf numFmtId="10" fontId="0" fillId="5" borderId="4" xfId="2" applyNumberFormat="1" applyFont="1" applyFill="1" applyBorder="1" applyAlignment="1">
      <alignment horizontal="center"/>
    </xf>
    <xf numFmtId="10" fontId="0" fillId="5" borderId="14" xfId="2" applyNumberFormat="1" applyFont="1" applyFill="1" applyBorder="1" applyAlignment="1">
      <alignment horizontal="center"/>
    </xf>
    <xf numFmtId="10" fontId="10" fillId="5" borderId="9" xfId="2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0" fillId="5" borderId="5" xfId="0" applyFill="1" applyBorder="1" applyAlignment="1">
      <alignment horizontal="center" vertical="top" wrapText="1"/>
    </xf>
    <xf numFmtId="0" fontId="0" fillId="5" borderId="8" xfId="0" applyFill="1" applyBorder="1" applyAlignment="1">
      <alignment horizontal="center" vertical="top" wrapText="1"/>
    </xf>
  </cellXfs>
  <cellStyles count="5">
    <cellStyle name="Komma" xfId="1" builtinId="3"/>
    <cellStyle name="Link" xfId="4" builtinId="8"/>
    <cellStyle name="Prozent" xfId="2" builtinId="5"/>
    <cellStyle name="Standard" xfId="0" builtinId="0"/>
    <cellStyle name="Währung" xfId="3" builtin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bauwesen.at/pub" TargetMode="Externa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75337</xdr:colOff>
      <xdr:row>82</xdr:row>
      <xdr:rowOff>34442</xdr:rowOff>
    </xdr:from>
    <xdr:to>
      <xdr:col>1</xdr:col>
      <xdr:colOff>93519</xdr:colOff>
      <xdr:row>91</xdr:row>
      <xdr:rowOff>78797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986543-6681-4B2C-8C66-8DDFE2D85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37" y="7978292"/>
          <a:ext cx="1065932" cy="1673130"/>
        </a:xfrm>
        <a:prstGeom prst="rect">
          <a:avLst/>
        </a:prstGeom>
      </xdr:spPr>
    </xdr:pic>
    <xdr:clientData/>
  </xdr:twoCellAnchor>
  <xdr:twoCellAnchor editAs="oneCell">
    <xdr:from>
      <xdr:col>1</xdr:col>
      <xdr:colOff>246544</xdr:colOff>
      <xdr:row>82</xdr:row>
      <xdr:rowOff>35361</xdr:rowOff>
    </xdr:from>
    <xdr:to>
      <xdr:col>2</xdr:col>
      <xdr:colOff>252413</xdr:colOff>
      <xdr:row>91</xdr:row>
      <xdr:rowOff>85465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ABD6FB4-C81A-4023-A358-E0204076A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4294" y="15018186"/>
          <a:ext cx="1053619" cy="1736029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185738</xdr:colOff>
      <xdr:row>94</xdr:row>
      <xdr:rowOff>152401</xdr:rowOff>
    </xdr:from>
    <xdr:to>
      <xdr:col>5</xdr:col>
      <xdr:colOff>933451</xdr:colOff>
      <xdr:row>108</xdr:row>
      <xdr:rowOff>123826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CAD11EA-2DBF-4587-B744-6F27117D8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8" y="17421226"/>
          <a:ext cx="5757863" cy="2505075"/>
        </a:xfrm>
        <a:prstGeom prst="rect">
          <a:avLst/>
        </a:prstGeom>
        <a:solidFill>
          <a:schemeClr val="bg1">
            <a:lumMod val="85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akropik\Desktop\Kropik\Desktop\BUCH%20Kalk\2020%20K3%2002a%20E+M%20Mittelloh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 KV-Daten"/>
      <sheetName val="Stamm Pers.NK"/>
      <sheetName val="Projekt"/>
      <sheetName val="K2 2020"/>
      <sheetName val=" K3 2020 MLP"/>
      <sheetName val=" K3 2020 Regie1"/>
      <sheetName val=" K3 2020 Regie2"/>
      <sheetName val=" K3 1999"/>
    </sheetNames>
    <sheetDataSet>
      <sheetData sheetId="0">
        <row r="7">
          <cell r="A7" t="str">
            <v>LG Techniker</v>
          </cell>
        </row>
        <row r="8">
          <cell r="A8" t="str">
            <v>LG 1 Spitzenfacharbeiter</v>
          </cell>
        </row>
        <row r="9">
          <cell r="A9" t="str">
            <v>LG 2 Qualifizierter Facharbeiter</v>
          </cell>
        </row>
        <row r="10">
          <cell r="A10" t="str">
            <v xml:space="preserve">LG 3 Facharbeiter </v>
          </cell>
        </row>
        <row r="11">
          <cell r="A11" t="str">
            <v>LG 4 Besonders qualifizierter Arbeitnehmer</v>
          </cell>
        </row>
        <row r="12">
          <cell r="A12" t="str">
            <v>LG 5 Qualifizierter Arbeitnehmer</v>
          </cell>
        </row>
        <row r="13">
          <cell r="A13" t="str">
            <v>LG 6 Arbeitnehmer mit Zweckausbildung</v>
          </cell>
        </row>
        <row r="14">
          <cell r="A14" t="str">
            <v>LG 7 Arbeitnehmer ohne Zweckausbildung</v>
          </cell>
        </row>
        <row r="15">
          <cell r="A15"/>
        </row>
        <row r="16">
          <cell r="A16" t="str">
            <v>1. Lehrjahr</v>
          </cell>
        </row>
        <row r="17">
          <cell r="A17" t="str">
            <v>2. Lehrjahr</v>
          </cell>
        </row>
        <row r="18">
          <cell r="A18" t="str">
            <v>3. Lehrjahr</v>
          </cell>
        </row>
        <row r="19">
          <cell r="A19" t="str">
            <v>4. Lehrjahr</v>
          </cell>
        </row>
        <row r="20">
          <cell r="A20"/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9">
          <cell r="A39" t="str">
            <v>Zeitausgleich 25%</v>
          </cell>
        </row>
        <row r="40">
          <cell r="A40"/>
        </row>
        <row r="41">
          <cell r="A41" t="str">
            <v>Überstunde 50%</v>
          </cell>
        </row>
        <row r="42">
          <cell r="A42" t="str">
            <v>Überstunde 75%</v>
          </cell>
        </row>
        <row r="43">
          <cell r="A43" t="str">
            <v>Überstunde 100%</v>
          </cell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50">
          <cell r="A50" t="str">
            <v>Sonntagszuschlag (Basis=Lohn)</v>
          </cell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 t="str">
            <v>Zuschläge in € f d Lage der Arb.zeit</v>
          </cell>
        </row>
        <row r="56">
          <cell r="A56" t="str">
            <v>Nachtarbeiteit, 22-6 Uhr</v>
          </cell>
        </row>
        <row r="57">
          <cell r="A57" t="str">
            <v>Schichtzulage (2. Schicht)</v>
          </cell>
        </row>
        <row r="58">
          <cell r="A58"/>
        </row>
        <row r="59">
          <cell r="A59"/>
        </row>
        <row r="61">
          <cell r="A61" t="str">
            <v>Nachtarbeitszulage (€), 22–6 Uhr</v>
          </cell>
        </row>
        <row r="62">
          <cell r="A62" t="str">
            <v>Schichtzulage (€), 2. Schicht</v>
          </cell>
        </row>
        <row r="64">
          <cell r="A64" t="str">
            <v>Erschwerniszulagen gem KV (für K3 Zeile 7)</v>
          </cell>
        </row>
        <row r="65">
          <cell r="A65" t="str">
            <v>Titel</v>
          </cell>
        </row>
        <row r="71">
          <cell r="A71" t="str">
            <v>Vorarbeiterzuschlag</v>
          </cell>
        </row>
        <row r="72">
          <cell r="A72" t="str">
            <v>Schmutzzulage</v>
          </cell>
        </row>
        <row r="73">
          <cell r="A73" t="str">
            <v>Erschwerniszulage</v>
          </cell>
        </row>
        <row r="74">
          <cell r="A74" t="str">
            <v>Gefahrenzulage</v>
          </cell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4">
          <cell r="A94" t="str">
            <v>Dienstreisevergütungen und Entschädigungen (für K3 Zeilen 9 und 11)</v>
          </cell>
        </row>
        <row r="95">
          <cell r="A95" t="str">
            <v>Beitragsfrei maximal</v>
          </cell>
        </row>
        <row r="96">
          <cell r="A96" t="str">
            <v>Dienstreisevergütungen/Tag</v>
          </cell>
        </row>
        <row r="97">
          <cell r="A97"/>
        </row>
        <row r="103">
          <cell r="A103" t="str">
            <v>kleine Entfernungszulage (&gt;6Std)</v>
          </cell>
        </row>
        <row r="104">
          <cell r="A104" t="str">
            <v>mittlere Entfernungszulage (&gt;11Std)</v>
          </cell>
        </row>
        <row r="105">
          <cell r="A105" t="str">
            <v>große Entfernungszulage (&gt;11Std + Nächt.)</v>
          </cell>
        </row>
        <row r="106">
          <cell r="A106"/>
        </row>
        <row r="107">
          <cell r="A107" t="str">
            <v>Nächtigungsgeld</v>
          </cell>
        </row>
        <row r="108">
          <cell r="A108"/>
        </row>
        <row r="109">
          <cell r="A109"/>
        </row>
        <row r="110">
          <cell r="A110" t="str">
            <v>Entschädigungen/Std</v>
          </cell>
        </row>
        <row r="111">
          <cell r="A111"/>
        </row>
        <row r="112">
          <cell r="A112" t="str">
            <v>Montagezulage</v>
          </cell>
        </row>
        <row r="113">
          <cell r="A113"/>
        </row>
        <row r="114">
          <cell r="A114"/>
        </row>
        <row r="117">
          <cell r="A117" t="str">
            <v>Montagezulage</v>
          </cell>
        </row>
        <row r="118">
          <cell r="A118"/>
        </row>
        <row r="119">
          <cell r="A119"/>
        </row>
        <row r="122">
          <cell r="A122"/>
        </row>
        <row r="123">
          <cell r="A123" t="str">
            <v xml:space="preserve">Hinweis: Zeitentschädigung für Fahrten in Std-Löhne werden im Projekt eingebenen. </v>
          </cell>
        </row>
      </sheetData>
      <sheetData sheetId="1" refreshError="1"/>
      <sheetData sheetId="2">
        <row r="5">
          <cell r="D5" t="str">
            <v>Stahlbau NN GmbH</v>
          </cell>
        </row>
        <row r="242">
          <cell r="A242" t="str">
            <v/>
          </cell>
        </row>
        <row r="243">
          <cell r="A243" t="str">
            <v>Fertigungsgemeinkosten</v>
          </cell>
        </row>
        <row r="244">
          <cell r="A244" t="str">
            <v>Bauleitungskosten (personelle BGK)</v>
          </cell>
        </row>
        <row r="245">
          <cell r="A245" t="str">
            <v>Eigene Kalkulation1</v>
          </cell>
        </row>
        <row r="246">
          <cell r="A246" t="str">
            <v/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uwesen.at/k3" TargetMode="External"/><Relationship Id="rId2" Type="http://schemas.openxmlformats.org/officeDocument/2006/relationships/hyperlink" Target="http://www.bauwesen.at/pub" TargetMode="External"/><Relationship Id="rId1" Type="http://schemas.openxmlformats.org/officeDocument/2006/relationships/hyperlink" Target="http://www.bauwesen.at/tool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70CE0-151B-41A0-BF99-75E77B6629D0}">
  <dimension ref="A1:H93"/>
  <sheetViews>
    <sheetView showGridLines="0" tabSelected="1" zoomScaleNormal="100" workbookViewId="0">
      <selection activeCell="F17" sqref="F17"/>
    </sheetView>
  </sheetViews>
  <sheetFormatPr baseColWidth="10" defaultRowHeight="14.25" x14ac:dyDescent="0.45"/>
  <cols>
    <col min="1" max="2" width="14.6640625" customWidth="1"/>
    <col min="3" max="6" width="13.59765625" customWidth="1"/>
    <col min="7" max="8" width="15.73046875" customWidth="1"/>
  </cols>
  <sheetData>
    <row r="1" spans="1:8" ht="14.25" customHeight="1" x14ac:dyDescent="0.45">
      <c r="A1" s="126" t="s">
        <v>23</v>
      </c>
      <c r="B1" s="127"/>
      <c r="C1" s="127"/>
      <c r="D1" s="127"/>
      <c r="E1" s="127"/>
      <c r="F1" s="128"/>
      <c r="G1" s="27"/>
      <c r="H1" s="27"/>
    </row>
    <row r="2" spans="1:8" ht="14.25" customHeight="1" x14ac:dyDescent="0.45">
      <c r="A2" s="26"/>
      <c r="B2" s="27"/>
      <c r="C2" s="27"/>
      <c r="D2" s="27"/>
      <c r="E2" s="27"/>
      <c r="F2" s="28"/>
      <c r="G2" s="27"/>
      <c r="H2" s="27"/>
    </row>
    <row r="3" spans="1:8" ht="18" x14ac:dyDescent="0.55000000000000004">
      <c r="A3" s="23"/>
      <c r="B3" s="24"/>
      <c r="C3" s="24"/>
      <c r="D3" s="24"/>
      <c r="E3" s="24"/>
      <c r="F3" s="29"/>
      <c r="G3" s="25"/>
      <c r="H3" s="25"/>
    </row>
    <row r="4" spans="1:8" ht="18" x14ac:dyDescent="0.55000000000000004">
      <c r="A4" s="129" t="s">
        <v>21</v>
      </c>
      <c r="B4" s="130"/>
      <c r="C4" s="130"/>
      <c r="D4" s="130"/>
      <c r="E4" s="130"/>
      <c r="F4" s="131"/>
      <c r="G4" s="24"/>
      <c r="H4" s="24"/>
    </row>
    <row r="5" spans="1:8" ht="18" x14ac:dyDescent="0.55000000000000004">
      <c r="A5" s="132" t="s">
        <v>22</v>
      </c>
      <c r="B5" s="133"/>
      <c r="C5" s="133"/>
      <c r="D5" s="133"/>
      <c r="E5" s="133"/>
      <c r="F5" s="134"/>
      <c r="G5" s="30"/>
      <c r="H5" s="30"/>
    </row>
    <row r="6" spans="1:8" x14ac:dyDescent="0.45">
      <c r="A6" s="13"/>
      <c r="B6" s="12"/>
      <c r="C6" s="12"/>
      <c r="D6" s="12"/>
      <c r="E6" s="12"/>
      <c r="F6" s="125">
        <v>44747</v>
      </c>
    </row>
    <row r="7" spans="1:8" x14ac:dyDescent="0.45">
      <c r="A7" s="149" t="s">
        <v>42</v>
      </c>
      <c r="B7" s="150"/>
      <c r="C7" s="150"/>
      <c r="D7" s="150"/>
      <c r="E7" s="150"/>
      <c r="F7" s="151"/>
    </row>
    <row r="8" spans="1:8" x14ac:dyDescent="0.45">
      <c r="A8" s="152"/>
      <c r="B8" s="153"/>
      <c r="C8" s="153"/>
      <c r="D8" s="153"/>
      <c r="E8" s="153"/>
      <c r="F8" s="154"/>
    </row>
    <row r="9" spans="1:8" x14ac:dyDescent="0.45">
      <c r="A9" s="152"/>
      <c r="B9" s="153"/>
      <c r="C9" s="153"/>
      <c r="D9" s="153"/>
      <c r="E9" s="153"/>
      <c r="F9" s="154"/>
      <c r="G9" s="43"/>
    </row>
    <row r="10" spans="1:8" x14ac:dyDescent="0.45">
      <c r="A10" s="152"/>
      <c r="B10" s="153"/>
      <c r="C10" s="153"/>
      <c r="D10" s="153"/>
      <c r="E10" s="153"/>
      <c r="F10" s="154"/>
    </row>
    <row r="11" spans="1:8" x14ac:dyDescent="0.45">
      <c r="A11" s="168" t="s">
        <v>44</v>
      </c>
      <c r="B11" s="169"/>
      <c r="C11" s="169"/>
      <c r="D11" s="170"/>
      <c r="E11" s="67" t="s">
        <v>24</v>
      </c>
      <c r="F11" s="171" t="s">
        <v>25</v>
      </c>
    </row>
    <row r="12" spans="1:8" ht="14.35" customHeight="1" x14ac:dyDescent="0.45">
      <c r="A12" s="69"/>
      <c r="B12" s="70"/>
      <c r="C12" s="70"/>
      <c r="D12" s="70"/>
      <c r="E12" s="135" t="s">
        <v>47</v>
      </c>
      <c r="F12" s="172"/>
    </row>
    <row r="13" spans="1:8" ht="14.35" customHeight="1" x14ac:dyDescent="0.45">
      <c r="A13" s="161" t="s">
        <v>53</v>
      </c>
      <c r="B13" s="162"/>
      <c r="C13" s="162"/>
      <c r="D13" s="163"/>
      <c r="E13" s="135"/>
      <c r="F13" s="172"/>
    </row>
    <row r="14" spans="1:8" x14ac:dyDescent="0.45">
      <c r="A14" s="161"/>
      <c r="B14" s="162"/>
      <c r="C14" s="162"/>
      <c r="D14" s="163"/>
      <c r="E14" s="135"/>
      <c r="F14" s="172"/>
    </row>
    <row r="15" spans="1:8" x14ac:dyDescent="0.45">
      <c r="A15" s="164"/>
      <c r="B15" s="165"/>
      <c r="C15" s="165"/>
      <c r="D15" s="166"/>
      <c r="E15" s="136"/>
      <c r="F15" s="173"/>
    </row>
    <row r="16" spans="1:8" x14ac:dyDescent="0.45">
      <c r="A16" s="13"/>
      <c r="B16" s="12"/>
      <c r="C16" s="12"/>
      <c r="D16" s="121" t="s">
        <v>56</v>
      </c>
      <c r="E16" s="71"/>
      <c r="F16" s="68"/>
    </row>
    <row r="17" spans="1:6" x14ac:dyDescent="0.45">
      <c r="A17" s="4" t="s">
        <v>0</v>
      </c>
      <c r="B17" s="2"/>
      <c r="C17" s="2"/>
      <c r="D17" s="3"/>
      <c r="E17" s="79">
        <v>0</v>
      </c>
      <c r="F17" s="79">
        <v>15</v>
      </c>
    </row>
    <row r="18" spans="1:6" x14ac:dyDescent="0.45">
      <c r="A18" s="5" t="s">
        <v>1</v>
      </c>
      <c r="B18" s="6"/>
      <c r="C18" s="6"/>
      <c r="D18" s="122">
        <v>0</v>
      </c>
      <c r="E18" s="7"/>
      <c r="F18" s="167" t="str">
        <f>IF(F17&lt;E17,"Kleinerer Wert im IST als im SOLL?","")</f>
        <v/>
      </c>
    </row>
    <row r="19" spans="1:6" x14ac:dyDescent="0.45">
      <c r="A19" s="5" t="s">
        <v>58</v>
      </c>
      <c r="B19" s="6"/>
      <c r="C19" s="6"/>
      <c r="D19" s="122">
        <v>4</v>
      </c>
      <c r="E19" s="7"/>
      <c r="F19" s="167"/>
    </row>
    <row r="20" spans="1:6" x14ac:dyDescent="0.45">
      <c r="A20" s="8" t="s">
        <v>57</v>
      </c>
      <c r="B20" s="9"/>
      <c r="C20" s="9"/>
      <c r="D20" s="123">
        <v>15</v>
      </c>
      <c r="E20" s="10"/>
      <c r="F20" s="10"/>
    </row>
    <row r="21" spans="1:6" x14ac:dyDescent="0.45">
      <c r="A21" s="4" t="s">
        <v>2</v>
      </c>
      <c r="B21" s="2"/>
      <c r="C21" s="2"/>
      <c r="D21" s="124"/>
      <c r="E21" s="79">
        <v>0</v>
      </c>
      <c r="F21" s="79">
        <v>0</v>
      </c>
    </row>
    <row r="22" spans="1:6" x14ac:dyDescent="0.45">
      <c r="A22" s="5" t="s">
        <v>3</v>
      </c>
      <c r="B22" s="6"/>
      <c r="C22" s="6"/>
      <c r="D22" s="122">
        <v>0</v>
      </c>
      <c r="E22" s="7"/>
      <c r="F22" s="167" t="str">
        <f>IF(F21&lt;E21,"Kleinerer Wert im IST als im SOLL?","")</f>
        <v/>
      </c>
    </row>
    <row r="23" spans="1:6" x14ac:dyDescent="0.45">
      <c r="A23" s="8" t="s">
        <v>4</v>
      </c>
      <c r="B23" s="9"/>
      <c r="C23" s="9"/>
      <c r="D23" s="123">
        <v>7</v>
      </c>
      <c r="E23" s="10"/>
      <c r="F23" s="167"/>
    </row>
    <row r="24" spans="1:6" x14ac:dyDescent="0.45">
      <c r="A24" s="4" t="s">
        <v>5</v>
      </c>
      <c r="B24" s="2"/>
      <c r="C24" s="2"/>
      <c r="D24" s="124"/>
      <c r="E24" s="79">
        <v>0</v>
      </c>
      <c r="F24" s="79">
        <v>0</v>
      </c>
    </row>
    <row r="25" spans="1:6" x14ac:dyDescent="0.45">
      <c r="A25" s="5" t="s">
        <v>6</v>
      </c>
      <c r="B25" s="6"/>
      <c r="C25" s="6"/>
      <c r="D25" s="122">
        <v>0</v>
      </c>
      <c r="E25" s="7"/>
      <c r="F25" s="167" t="str">
        <f>IF(F24&lt;E24,"Kleinerer Wert im IST als im SOLL?","")</f>
        <v/>
      </c>
    </row>
    <row r="26" spans="1:6" x14ac:dyDescent="0.45">
      <c r="A26" s="8" t="s">
        <v>4</v>
      </c>
      <c r="B26" s="9"/>
      <c r="C26" s="9"/>
      <c r="D26" s="123">
        <v>5</v>
      </c>
      <c r="E26" s="10"/>
      <c r="F26" s="167"/>
    </row>
    <row r="27" spans="1:6" x14ac:dyDescent="0.45">
      <c r="A27" s="4" t="s">
        <v>7</v>
      </c>
      <c r="B27" s="2"/>
      <c r="C27" s="2"/>
      <c r="D27" s="124"/>
      <c r="E27" s="79">
        <v>0</v>
      </c>
      <c r="F27" s="79">
        <v>0</v>
      </c>
    </row>
    <row r="28" spans="1:6" x14ac:dyDescent="0.45">
      <c r="A28" s="5" t="s">
        <v>8</v>
      </c>
      <c r="B28" s="6"/>
      <c r="C28" s="6"/>
      <c r="D28" s="122">
        <v>0</v>
      </c>
      <c r="E28" s="7"/>
      <c r="F28" s="167" t="str">
        <f>IF(F27&lt;E27,"Kleinerer Wert im IST als im SOLL?","")</f>
        <v/>
      </c>
    </row>
    <row r="29" spans="1:6" x14ac:dyDescent="0.45">
      <c r="A29" s="8" t="s">
        <v>9</v>
      </c>
      <c r="B29" s="9"/>
      <c r="C29" s="9"/>
      <c r="D29" s="123">
        <v>5</v>
      </c>
      <c r="E29" s="10"/>
      <c r="F29" s="167"/>
    </row>
    <row r="30" spans="1:6" x14ac:dyDescent="0.45">
      <c r="A30" s="11" t="s">
        <v>10</v>
      </c>
      <c r="B30" s="6"/>
      <c r="C30" s="6"/>
      <c r="D30" s="122"/>
      <c r="E30" s="80">
        <v>0</v>
      </c>
      <c r="F30" s="80">
        <v>0</v>
      </c>
    </row>
    <row r="31" spans="1:6" x14ac:dyDescent="0.45">
      <c r="A31" s="5" t="s">
        <v>8</v>
      </c>
      <c r="B31" s="6"/>
      <c r="C31" s="6"/>
      <c r="D31" s="122">
        <v>0</v>
      </c>
      <c r="E31" s="7"/>
      <c r="F31" s="167" t="str">
        <f>IF(F30&lt;E30,"Kleinerer Wert im IST als im SOLL?","")</f>
        <v/>
      </c>
    </row>
    <row r="32" spans="1:6" x14ac:dyDescent="0.45">
      <c r="A32" s="8" t="s">
        <v>9</v>
      </c>
      <c r="B32" s="9"/>
      <c r="C32" s="9"/>
      <c r="D32" s="123">
        <v>3</v>
      </c>
      <c r="E32" s="10"/>
      <c r="F32" s="167"/>
    </row>
    <row r="33" spans="1:8" x14ac:dyDescent="0.45">
      <c r="A33" s="8" t="s">
        <v>26</v>
      </c>
      <c r="B33" s="9"/>
      <c r="C33" s="9"/>
      <c r="D33" s="9"/>
      <c r="E33" s="109">
        <f>SUM(E17:E32)</f>
        <v>0</v>
      </c>
      <c r="F33" s="107">
        <f>SUM(F17:F32)</f>
        <v>15</v>
      </c>
    </row>
    <row r="34" spans="1:8" x14ac:dyDescent="0.45">
      <c r="A34" s="83" t="s">
        <v>11</v>
      </c>
      <c r="B34" s="38"/>
      <c r="C34" s="38"/>
      <c r="D34" s="84" t="s">
        <v>12</v>
      </c>
      <c r="E34" s="110">
        <f>0.0005*E33*E33+0.006*E33+0.8</f>
        <v>0.8</v>
      </c>
      <c r="F34" s="108">
        <f>0.0005*F33*F33+0.006*F33+0.8</f>
        <v>1.0024999999999999</v>
      </c>
    </row>
    <row r="35" spans="1:8" x14ac:dyDescent="0.45">
      <c r="A35" s="142" t="str">
        <f>IF(F33&lt;E33,"Sind sie sicher, dass die Randbedingungen im SOLL leichter als im IST sind (Punkte IST &lt; SOLL)!","")</f>
        <v/>
      </c>
      <c r="B35" s="143"/>
      <c r="C35" s="143"/>
      <c r="D35" s="143"/>
      <c r="E35" s="143"/>
      <c r="F35" s="144"/>
    </row>
    <row r="36" spans="1:8" x14ac:dyDescent="0.45">
      <c r="A36" s="72"/>
      <c r="B36" s="72"/>
      <c r="C36" s="72"/>
      <c r="D36" s="72"/>
      <c r="E36" s="72"/>
      <c r="F36" s="72"/>
    </row>
    <row r="37" spans="1:8" x14ac:dyDescent="0.45">
      <c r="A37" s="72"/>
      <c r="B37" s="72"/>
      <c r="C37" s="72"/>
      <c r="D37" s="72"/>
      <c r="E37" s="72"/>
      <c r="F37" s="72"/>
    </row>
    <row r="38" spans="1:8" x14ac:dyDescent="0.45">
      <c r="A38" s="155" t="s">
        <v>59</v>
      </c>
      <c r="B38" s="156"/>
      <c r="C38" s="156"/>
      <c r="D38" s="156"/>
      <c r="E38" s="156"/>
      <c r="F38" s="157"/>
    </row>
    <row r="39" spans="1:8" x14ac:dyDescent="0.45">
      <c r="A39" s="158"/>
      <c r="B39" s="159"/>
      <c r="C39" s="159"/>
      <c r="D39" s="159"/>
      <c r="E39" s="159"/>
      <c r="F39" s="160"/>
    </row>
    <row r="40" spans="1:8" x14ac:dyDescent="0.45">
      <c r="A40" s="13"/>
      <c r="B40" s="12"/>
      <c r="C40" s="12"/>
      <c r="D40" s="12"/>
      <c r="E40" s="145" t="s">
        <v>13</v>
      </c>
      <c r="F40" s="146"/>
    </row>
    <row r="41" spans="1:8" x14ac:dyDescent="0.45">
      <c r="A41" s="13" t="s">
        <v>60</v>
      </c>
      <c r="B41" s="14"/>
      <c r="C41" s="12"/>
      <c r="D41" s="15">
        <v>8</v>
      </c>
      <c r="E41" s="147">
        <v>1</v>
      </c>
      <c r="F41" s="148"/>
    </row>
    <row r="42" spans="1:8" x14ac:dyDescent="0.45">
      <c r="A42" s="139" t="s">
        <v>46</v>
      </c>
      <c r="B42" s="140"/>
      <c r="C42" s="140"/>
      <c r="D42" s="140"/>
      <c r="E42" s="140"/>
      <c r="F42" s="141"/>
    </row>
    <row r="43" spans="1:8" x14ac:dyDescent="0.45">
      <c r="A43" s="44"/>
      <c r="B43" s="81" t="s">
        <v>45</v>
      </c>
      <c r="C43" s="46">
        <f>E34</f>
        <v>0.8</v>
      </c>
      <c r="D43" s="47"/>
      <c r="E43" s="137" t="str">
        <f>IF(D46&lt;C46,"Anwendungsbreich der Formel für das Bau-SOLL erst ab 9 Std; anderenfalls Level ist 100%. Erklärung in Kropik, (Keine) Mehrkostenforderungen … Seite 816ff","")</f>
        <v/>
      </c>
      <c r="F43" s="138"/>
    </row>
    <row r="44" spans="1:8" x14ac:dyDescent="0.45">
      <c r="A44" s="210" t="s">
        <v>52</v>
      </c>
      <c r="B44" s="211"/>
      <c r="C44" s="102"/>
      <c r="D44" s="48"/>
      <c r="E44" s="137"/>
      <c r="F44" s="138"/>
    </row>
    <row r="45" spans="1:8" x14ac:dyDescent="0.45">
      <c r="A45" s="212"/>
      <c r="B45" s="213"/>
      <c r="C45" s="103"/>
      <c r="D45" s="48"/>
      <c r="E45" s="137"/>
      <c r="F45" s="138"/>
    </row>
    <row r="46" spans="1:8" x14ac:dyDescent="0.45">
      <c r="A46" s="49" t="s">
        <v>30</v>
      </c>
      <c r="B46" s="45"/>
      <c r="C46" s="77">
        <v>8</v>
      </c>
      <c r="D46" s="50">
        <f>IF(AND(C46&gt;D41,C46&lt;9),D41,C46)</f>
        <v>8</v>
      </c>
      <c r="E46" s="137"/>
      <c r="F46" s="138"/>
    </row>
    <row r="47" spans="1:8" x14ac:dyDescent="0.45">
      <c r="A47" s="51" t="s">
        <v>27</v>
      </c>
      <c r="B47" s="52"/>
      <c r="C47" s="52"/>
      <c r="D47" s="53">
        <f>IF(D46=8,8,$D46+(12-(16*POWER((1-($D46)/16),2))-(0.15+0.05*(12-$D46))-$D46)*C$43+(C$45/8)*($D46-8))</f>
        <v>8</v>
      </c>
      <c r="E47" s="137"/>
      <c r="F47" s="138"/>
    </row>
    <row r="48" spans="1:8" ht="15.75" x14ac:dyDescent="0.5">
      <c r="A48" s="114" t="s">
        <v>29</v>
      </c>
      <c r="B48" s="90"/>
      <c r="C48" s="90"/>
      <c r="D48" s="91"/>
      <c r="E48" s="220">
        <f>D47/D46</f>
        <v>1</v>
      </c>
      <c r="F48" s="221"/>
      <c r="H48" s="85"/>
    </row>
    <row r="49" spans="1:8" ht="14.25" customHeight="1" x14ac:dyDescent="0.45">
      <c r="A49" s="135" t="s">
        <v>61</v>
      </c>
      <c r="B49" s="89" t="s">
        <v>49</v>
      </c>
      <c r="C49" s="117">
        <f>C46-D41</f>
        <v>0</v>
      </c>
      <c r="D49" s="92"/>
      <c r="E49" s="93"/>
      <c r="F49" s="94"/>
      <c r="H49" s="85"/>
    </row>
    <row r="50" spans="1:8" x14ac:dyDescent="0.45">
      <c r="A50" s="135"/>
      <c r="B50" s="87" t="s">
        <v>50</v>
      </c>
      <c r="C50" s="118" t="str">
        <f>IF(C49&gt;0.5,C49-(C46-C46*E48),"---")</f>
        <v>---</v>
      </c>
      <c r="D50" s="49"/>
      <c r="E50" s="86"/>
      <c r="F50" s="95"/>
      <c r="H50" s="85"/>
    </row>
    <row r="51" spans="1:8" x14ac:dyDescent="0.45">
      <c r="A51" s="136"/>
      <c r="B51" s="87" t="s">
        <v>19</v>
      </c>
      <c r="C51" s="88" t="str">
        <f>IF(C49&gt;0.5,(C50-C49)/C49,"---")</f>
        <v>---</v>
      </c>
      <c r="D51" s="96"/>
      <c r="E51" s="97"/>
      <c r="F51" s="98"/>
      <c r="H51" s="85"/>
    </row>
    <row r="52" spans="1:8" x14ac:dyDescent="0.45">
      <c r="A52" s="225" t="s">
        <v>51</v>
      </c>
      <c r="B52" s="226"/>
      <c r="C52" s="226"/>
      <c r="D52" s="227"/>
      <c r="E52" s="227"/>
      <c r="F52" s="228"/>
      <c r="H52" s="85"/>
    </row>
    <row r="53" spans="1:8" x14ac:dyDescent="0.45">
      <c r="A53" s="54"/>
      <c r="B53" s="82" t="s">
        <v>12</v>
      </c>
      <c r="C53" s="55">
        <f>F34</f>
        <v>1.0024999999999999</v>
      </c>
      <c r="D53" s="56"/>
      <c r="E53" s="57"/>
      <c r="F53" s="58"/>
      <c r="H53" s="85"/>
    </row>
    <row r="54" spans="1:8" x14ac:dyDescent="0.45">
      <c r="A54" s="214" t="s">
        <v>52</v>
      </c>
      <c r="B54" s="215"/>
      <c r="C54" s="56"/>
      <c r="D54" s="59"/>
      <c r="E54" s="57"/>
      <c r="F54" s="57"/>
      <c r="H54" s="85"/>
    </row>
    <row r="55" spans="1:8" x14ac:dyDescent="0.45">
      <c r="A55" s="216"/>
      <c r="B55" s="217"/>
      <c r="C55" s="103"/>
      <c r="D55" s="59"/>
      <c r="E55" s="57"/>
      <c r="F55" s="57"/>
      <c r="H55" s="85"/>
    </row>
    <row r="56" spans="1:8" ht="14.25" customHeight="1" x14ac:dyDescent="0.45">
      <c r="A56" s="60" t="s">
        <v>28</v>
      </c>
      <c r="B56" s="61"/>
      <c r="C56" s="78">
        <v>10</v>
      </c>
      <c r="D56" s="62"/>
      <c r="E56" s="206" t="str">
        <f>IF(C56-C46&gt;0.49,"","Arbeitszeitdifferenz im IST gg SOLL zu gering od IST&lt;SOLL!")</f>
        <v/>
      </c>
      <c r="F56" s="207"/>
      <c r="H56" s="85"/>
    </row>
    <row r="57" spans="1:8" x14ac:dyDescent="0.45">
      <c r="A57" s="54" t="s">
        <v>27</v>
      </c>
      <c r="B57" s="63"/>
      <c r="C57" s="63"/>
      <c r="D57" s="64">
        <f>$C56+(12-(16*POWER((1-($C56)/16),2))-(0.15+0.05*(12-$C56))-$C56)*C$53+(C$55/8)*($C56-8)</f>
        <v>9.4987499999999994</v>
      </c>
      <c r="E57" s="208"/>
      <c r="F57" s="209"/>
      <c r="H57" s="85"/>
    </row>
    <row r="58" spans="1:8" ht="15.75" x14ac:dyDescent="0.5">
      <c r="A58" s="111" t="s">
        <v>41</v>
      </c>
      <c r="B58" s="112"/>
      <c r="C58" s="112"/>
      <c r="D58" s="113"/>
      <c r="E58" s="218">
        <f>D57/C56</f>
        <v>0.94987499999999991</v>
      </c>
      <c r="F58" s="219"/>
    </row>
    <row r="59" spans="1:8" x14ac:dyDescent="0.45">
      <c r="A59" s="229" t="s">
        <v>48</v>
      </c>
      <c r="B59" s="104" t="s">
        <v>49</v>
      </c>
      <c r="C59" s="119">
        <f>C56-C46</f>
        <v>2</v>
      </c>
      <c r="D59" s="99"/>
      <c r="E59" s="100"/>
      <c r="F59" s="101"/>
    </row>
    <row r="60" spans="1:8" x14ac:dyDescent="0.45">
      <c r="A60" s="229"/>
      <c r="B60" s="105" t="s">
        <v>50</v>
      </c>
      <c r="C60" s="120">
        <f>IF(C59&gt;0.5,C59-(C56-C56*E58),"---")</f>
        <v>1.4987499999999994</v>
      </c>
      <c r="D60" s="99"/>
      <c r="E60" s="100"/>
      <c r="F60" s="101"/>
    </row>
    <row r="61" spans="1:8" x14ac:dyDescent="0.45">
      <c r="A61" s="230"/>
      <c r="B61" s="105" t="s">
        <v>19</v>
      </c>
      <c r="C61" s="106">
        <f>IF(C59&gt;0.5,(C60-C59)/C59,"---")</f>
        <v>-0.25062500000000032</v>
      </c>
      <c r="D61" s="99"/>
      <c r="E61" s="100"/>
      <c r="F61" s="101"/>
    </row>
    <row r="62" spans="1:8" x14ac:dyDescent="0.45">
      <c r="A62" s="65" t="s">
        <v>14</v>
      </c>
      <c r="B62" s="57"/>
      <c r="C62" s="57"/>
      <c r="D62" s="66"/>
      <c r="E62" s="222">
        <f>IF(E56="",(E58-E48)/E48,"")</f>
        <v>-5.0125000000000086E-2</v>
      </c>
      <c r="F62" s="223"/>
      <c r="G62" s="73"/>
    </row>
    <row r="63" spans="1:8" ht="15.75" x14ac:dyDescent="0.5">
      <c r="A63" s="115" t="s">
        <v>15</v>
      </c>
      <c r="B63" s="112"/>
      <c r="C63" s="112"/>
      <c r="D63" s="116"/>
      <c r="E63" s="224">
        <f>IFERROR(-E62/(1+E62),"Nicht ermittelbar!")</f>
        <v>5.2770101329122347E-2</v>
      </c>
      <c r="F63" s="219"/>
    </row>
    <row r="65" spans="1:6" x14ac:dyDescent="0.45">
      <c r="A65" s="149" t="s">
        <v>43</v>
      </c>
      <c r="B65" s="150"/>
      <c r="C65" s="150"/>
      <c r="D65" s="150"/>
      <c r="E65" s="150"/>
      <c r="F65" s="151"/>
    </row>
    <row r="66" spans="1:6" x14ac:dyDescent="0.45">
      <c r="A66" s="152"/>
      <c r="B66" s="153"/>
      <c r="C66" s="153"/>
      <c r="D66" s="153"/>
      <c r="E66" s="153"/>
      <c r="F66" s="154"/>
    </row>
    <row r="67" spans="1:6" x14ac:dyDescent="0.45">
      <c r="A67" s="203"/>
      <c r="B67" s="204"/>
      <c r="C67" s="204"/>
      <c r="D67" s="204"/>
      <c r="E67" s="204"/>
      <c r="F67" s="205"/>
    </row>
    <row r="68" spans="1:6" x14ac:dyDescent="0.45">
      <c r="A68" s="40" t="s">
        <v>31</v>
      </c>
      <c r="B68" s="38"/>
      <c r="C68" s="38"/>
      <c r="D68" s="38"/>
      <c r="E68" s="38"/>
      <c r="F68" s="41"/>
    </row>
    <row r="69" spans="1:6" x14ac:dyDescent="0.45">
      <c r="A69" s="1" t="s">
        <v>16</v>
      </c>
      <c r="B69" s="2"/>
      <c r="C69" s="2"/>
      <c r="D69" s="2"/>
      <c r="E69" s="2"/>
      <c r="F69" s="16"/>
    </row>
    <row r="70" spans="1:6" x14ac:dyDescent="0.45">
      <c r="A70" s="8" t="s">
        <v>54</v>
      </c>
      <c r="B70" s="9"/>
      <c r="C70" s="9"/>
      <c r="D70" s="9"/>
      <c r="E70" s="9"/>
      <c r="F70" s="76">
        <v>200000</v>
      </c>
    </row>
    <row r="71" spans="1:6" x14ac:dyDescent="0.45">
      <c r="A71" s="13" t="s">
        <v>32</v>
      </c>
      <c r="B71" s="12"/>
      <c r="C71" s="12"/>
      <c r="D71" s="12"/>
      <c r="E71" s="36">
        <f>E63</f>
        <v>5.2770101329122347E-2</v>
      </c>
      <c r="F71" s="17">
        <f>E71*F70</f>
        <v>10554.020265824469</v>
      </c>
    </row>
    <row r="72" spans="1:6" x14ac:dyDescent="0.45">
      <c r="A72" s="19" t="s">
        <v>17</v>
      </c>
      <c r="B72" s="12"/>
      <c r="C72" s="12"/>
      <c r="D72" s="12"/>
      <c r="E72" s="20"/>
      <c r="F72" s="17">
        <f>SUM(F70:F71)</f>
        <v>210554.02026582448</v>
      </c>
    </row>
    <row r="73" spans="1:6" x14ac:dyDescent="0.45">
      <c r="A73" s="1" t="s">
        <v>18</v>
      </c>
      <c r="B73" s="2"/>
      <c r="C73" s="2"/>
      <c r="D73" s="2"/>
      <c r="E73" s="75">
        <v>55.6</v>
      </c>
      <c r="F73" s="21"/>
    </row>
    <row r="74" spans="1:6" x14ac:dyDescent="0.45">
      <c r="A74" s="5" t="s">
        <v>55</v>
      </c>
      <c r="B74" s="6"/>
      <c r="C74" s="6"/>
      <c r="D74" s="6"/>
      <c r="E74" s="74">
        <v>57.7</v>
      </c>
      <c r="F74" s="22"/>
    </row>
    <row r="75" spans="1:6" x14ac:dyDescent="0.45">
      <c r="A75" s="5" t="s">
        <v>19</v>
      </c>
      <c r="B75" s="6"/>
      <c r="C75" s="6"/>
      <c r="D75" s="6"/>
      <c r="E75" s="42">
        <f>(E74-E73)/E73</f>
        <v>3.7769784172661892E-2</v>
      </c>
      <c r="F75" s="22"/>
    </row>
    <row r="76" spans="1:6" x14ac:dyDescent="0.45">
      <c r="A76" s="8" t="s">
        <v>40</v>
      </c>
      <c r="B76" s="9"/>
      <c r="C76" s="9"/>
      <c r="D76" s="9"/>
      <c r="E76" s="9"/>
      <c r="F76" s="18">
        <f>E75*F72</f>
        <v>7952.5799021264693</v>
      </c>
    </row>
    <row r="77" spans="1:6" x14ac:dyDescent="0.45">
      <c r="A77" s="37" t="s">
        <v>20</v>
      </c>
      <c r="B77" s="38"/>
      <c r="C77" s="38"/>
      <c r="D77" s="38"/>
      <c r="E77" s="38"/>
      <c r="F77" s="39">
        <f>F71+F76</f>
        <v>18506.600167950939</v>
      </c>
    </row>
    <row r="79" spans="1:6" ht="14.25" customHeight="1" x14ac:dyDescent="0.45">
      <c r="A79" s="192" t="s">
        <v>38</v>
      </c>
      <c r="B79" s="193"/>
      <c r="C79" s="193"/>
      <c r="D79" s="193"/>
      <c r="E79" s="196" t="s">
        <v>39</v>
      </c>
      <c r="F79" s="197"/>
    </row>
    <row r="80" spans="1:6" x14ac:dyDescent="0.45">
      <c r="A80" s="194"/>
      <c r="B80" s="195"/>
      <c r="C80" s="195"/>
      <c r="D80" s="195"/>
      <c r="E80" s="198"/>
      <c r="F80" s="199"/>
    </row>
    <row r="81" spans="1:6" x14ac:dyDescent="0.45">
      <c r="A81" s="34"/>
      <c r="B81" s="34"/>
      <c r="C81" s="34"/>
      <c r="D81" s="34"/>
      <c r="E81" s="35"/>
      <c r="F81" s="35"/>
    </row>
    <row r="82" spans="1:6" x14ac:dyDescent="0.45">
      <c r="A82" s="200" t="s">
        <v>37</v>
      </c>
      <c r="B82" s="201"/>
      <c r="C82" s="201"/>
      <c r="D82" s="201"/>
      <c r="E82" s="201"/>
      <c r="F82" s="202"/>
    </row>
    <row r="83" spans="1:6" ht="14.25" customHeight="1" x14ac:dyDescent="0.45">
      <c r="A83" s="31"/>
      <c r="B83" s="2"/>
      <c r="C83" s="2"/>
      <c r="D83" s="174" t="s">
        <v>33</v>
      </c>
      <c r="E83" s="175"/>
      <c r="F83" s="176"/>
    </row>
    <row r="84" spans="1:6" x14ac:dyDescent="0.45">
      <c r="A84" s="32"/>
      <c r="B84" s="6"/>
      <c r="C84" s="6"/>
      <c r="D84" s="177"/>
      <c r="E84" s="178"/>
      <c r="F84" s="179"/>
    </row>
    <row r="85" spans="1:6" x14ac:dyDescent="0.45">
      <c r="A85" s="32"/>
      <c r="B85" s="6"/>
      <c r="C85" s="6"/>
      <c r="D85" s="177"/>
      <c r="E85" s="178"/>
      <c r="F85" s="179"/>
    </row>
    <row r="86" spans="1:6" ht="15.75" customHeight="1" x14ac:dyDescent="0.45">
      <c r="A86" s="32"/>
      <c r="B86" s="6"/>
      <c r="C86" s="6"/>
      <c r="D86" s="180"/>
      <c r="E86" s="181"/>
      <c r="F86" s="182"/>
    </row>
    <row r="87" spans="1:6" ht="14.25" customHeight="1" x14ac:dyDescent="0.45">
      <c r="A87" s="32"/>
      <c r="B87" s="6"/>
      <c r="C87" s="6"/>
      <c r="D87" s="174" t="s">
        <v>34</v>
      </c>
      <c r="E87" s="175"/>
      <c r="F87" s="176"/>
    </row>
    <row r="88" spans="1:6" x14ac:dyDescent="0.45">
      <c r="A88" s="32"/>
      <c r="B88" s="6"/>
      <c r="C88" s="6"/>
      <c r="D88" s="177"/>
      <c r="E88" s="178"/>
      <c r="F88" s="179"/>
    </row>
    <row r="89" spans="1:6" x14ac:dyDescent="0.45">
      <c r="A89" s="32"/>
      <c r="B89" s="6"/>
      <c r="C89" s="6"/>
      <c r="D89" s="177"/>
      <c r="E89" s="178"/>
      <c r="F89" s="179"/>
    </row>
    <row r="90" spans="1:6" ht="15.75" customHeight="1" x14ac:dyDescent="0.45">
      <c r="A90" s="32"/>
      <c r="B90" s="6"/>
      <c r="C90" s="6"/>
      <c r="D90" s="180"/>
      <c r="E90" s="181"/>
      <c r="F90" s="182"/>
    </row>
    <row r="91" spans="1:6" ht="15.75" x14ac:dyDescent="0.5">
      <c r="A91" s="32"/>
      <c r="B91" s="6"/>
      <c r="C91" s="6"/>
      <c r="D91" s="183" t="s">
        <v>35</v>
      </c>
      <c r="E91" s="184"/>
      <c r="F91" s="185"/>
    </row>
    <row r="92" spans="1:6" ht="14.25" customHeight="1" x14ac:dyDescent="0.45">
      <c r="A92" s="32"/>
      <c r="B92" s="6"/>
      <c r="C92" s="6"/>
      <c r="D92" s="186" t="s">
        <v>36</v>
      </c>
      <c r="E92" s="187"/>
      <c r="F92" s="188"/>
    </row>
    <row r="93" spans="1:6" x14ac:dyDescent="0.45">
      <c r="A93" s="33"/>
      <c r="B93" s="9"/>
      <c r="C93" s="9"/>
      <c r="D93" s="189"/>
      <c r="E93" s="190"/>
      <c r="F93" s="191"/>
    </row>
  </sheetData>
  <sheetProtection password="CFD5" sheet="1" objects="1" scenarios="1" formatColumns="0"/>
  <mergeCells count="37">
    <mergeCell ref="A65:F67"/>
    <mergeCell ref="E56:F57"/>
    <mergeCell ref="A44:B45"/>
    <mergeCell ref="A54:B55"/>
    <mergeCell ref="F25:F26"/>
    <mergeCell ref="F28:F29"/>
    <mergeCell ref="F31:F32"/>
    <mergeCell ref="E58:F58"/>
    <mergeCell ref="E48:F48"/>
    <mergeCell ref="E62:F62"/>
    <mergeCell ref="E63:F63"/>
    <mergeCell ref="A52:F52"/>
    <mergeCell ref="A49:A51"/>
    <mergeCell ref="A59:A61"/>
    <mergeCell ref="D83:F86"/>
    <mergeCell ref="D87:F90"/>
    <mergeCell ref="D91:F91"/>
    <mergeCell ref="D92:F93"/>
    <mergeCell ref="A79:D80"/>
    <mergeCell ref="E79:F80"/>
    <mergeCell ref="A82:F82"/>
    <mergeCell ref="A1:F1"/>
    <mergeCell ref="A4:F4"/>
    <mergeCell ref="A5:F5"/>
    <mergeCell ref="E12:E15"/>
    <mergeCell ref="E43:F47"/>
    <mergeCell ref="A42:F42"/>
    <mergeCell ref="A35:F35"/>
    <mergeCell ref="E40:F40"/>
    <mergeCell ref="E41:F41"/>
    <mergeCell ref="A7:F10"/>
    <mergeCell ref="A38:F39"/>
    <mergeCell ref="A13:D15"/>
    <mergeCell ref="F18:F19"/>
    <mergeCell ref="F22:F23"/>
    <mergeCell ref="A11:D11"/>
    <mergeCell ref="F11:F15"/>
  </mergeCells>
  <conditionalFormatting sqref="C43">
    <cfRule type="expression" dxfId="0" priority="2">
      <formula>$D$46=$D$41</formula>
    </cfRule>
  </conditionalFormatting>
  <dataValidations count="5">
    <dataValidation type="whole" allowBlank="1" showInputMessage="1" showErrorMessage="1" sqref="E17:F17" xr:uid="{262AFA0B-111D-409C-9AD1-1F52D23C1B81}">
      <formula1>0</formula1>
      <formula2>15</formula2>
    </dataValidation>
    <dataValidation type="whole" allowBlank="1" showInputMessage="1" showErrorMessage="1" sqref="E21:F21 E24:F24 E27:F27" xr:uid="{A9E2BC52-B588-4730-9004-BFA540FD10F8}">
      <formula1>0</formula1>
      <formula2>5</formula2>
    </dataValidation>
    <dataValidation type="whole" allowBlank="1" showInputMessage="1" showErrorMessage="1" sqref="E30:F30" xr:uid="{B09CFB59-E223-4515-BF4B-F1C3FB04FE55}">
      <formula1>0</formula1>
      <formula2>3</formula2>
    </dataValidation>
    <dataValidation type="decimal" allowBlank="1" showInputMessage="1" showErrorMessage="1" error="Anwendungsbereich ab 0,5 Std über der täglichen Arbeitszeit im SOLL! Maximal 12 Std/Tag." sqref="C56" xr:uid="{9CF1311C-AAA9-4997-A724-CF7D33823F71}">
      <formula1>C46+0.5</formula1>
      <formula2>12</formula2>
    </dataValidation>
    <dataValidation type="decimal" allowBlank="1" showInputMessage="1" showErrorMessage="1" error="Eingabe 8 bis 11 Std!_x000a_Bis 9 Std wird, wegen des bereits in der 7. Stunde bestehenden hohen Produktivitätsverlust das Level auf 100% gesetzt. (Erklärung in Kropik, (Keine) Mehrkostenforderungen ..." sqref="C46" xr:uid="{1490A546-1583-4D40-BCEB-6188713EB019}">
      <formula1>8</formula1>
      <formula2>11</formula2>
    </dataValidation>
  </dataValidations>
  <hyperlinks>
    <hyperlink ref="A5" r:id="rId1" xr:uid="{90573627-469B-4681-87DC-D957A74CA4B6}"/>
    <hyperlink ref="D92" r:id="rId2" xr:uid="{49553F3D-37AD-42F2-9DE8-DC7FAD807429}"/>
    <hyperlink ref="E79" r:id="rId3" xr:uid="{6F2FB0C8-3F55-45EE-8EB7-7ABC262A2621}"/>
  </hyperlinks>
  <pageMargins left="0.7" right="0.7" top="0.78740157499999996" bottom="0.78740157499999996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PV bei Überstunden-Schnellberec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Produktivitätsverlust bei Überstunden</dc:title>
  <dc:creator>Andreas Kropik</dc:creator>
  <cp:keywords>Bauvertrag Mehrkostenforderungen</cp:keywords>
  <cp:lastModifiedBy>Andreas Kropik</cp:lastModifiedBy>
  <cp:lastPrinted>2022-01-28T18:14:29Z</cp:lastPrinted>
  <dcterms:created xsi:type="dcterms:W3CDTF">2021-10-26T14:49:23Z</dcterms:created>
  <dcterms:modified xsi:type="dcterms:W3CDTF">2022-02-06T13:23:39Z</dcterms:modified>
</cp:coreProperties>
</file>